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14-) Oprava tr. v ús. Val.Polanka-H.Lideč\ZD pro uchazeče\"/>
    </mc:Choice>
  </mc:AlternateContent>
  <bookViews>
    <workbookView xWindow="0" yWindow="0" windowWidth="15408" windowHeight="8736"/>
  </bookViews>
  <sheets>
    <sheet name="Rekapitulace stavby" sheetId="1" r:id="rId1"/>
    <sheet name="SO01 - Čištění kolejového..." sheetId="2" r:id="rId2"/>
    <sheet name="SO02 - Čištění kolejového..." sheetId="3" r:id="rId3"/>
    <sheet name="SO03 - Čištění kolejového..." sheetId="4" r:id="rId4"/>
    <sheet name="SO04 - Souvislá výměna ko..." sheetId="5" r:id="rId5"/>
    <sheet name="VRN - VRN" sheetId="6" r:id="rId6"/>
  </sheets>
  <definedNames>
    <definedName name="_xlnm._FilterDatabase" localSheetId="1" hidden="1">'SO01 - Čištění kolejového...'!$C$120:$K$210</definedName>
    <definedName name="_xlnm._FilterDatabase" localSheetId="2" hidden="1">'SO02 - Čištění kolejového...'!$C$120:$K$199</definedName>
    <definedName name="_xlnm._FilterDatabase" localSheetId="3" hidden="1">'SO03 - Čištění kolejového...'!$C$120:$K$203</definedName>
    <definedName name="_xlnm._FilterDatabase" localSheetId="4" hidden="1">'SO04 - Souvislá výměna ko...'!$C$120:$K$174</definedName>
    <definedName name="_xlnm._FilterDatabase" localSheetId="5" hidden="1">'VRN - VRN'!$C$117:$K$142</definedName>
    <definedName name="_xlnm.Print_Titles" localSheetId="0">'Rekapitulace stavby'!$92:$92</definedName>
    <definedName name="_xlnm.Print_Titles" localSheetId="1">'SO01 - Čištění kolejového...'!$120:$120</definedName>
    <definedName name="_xlnm.Print_Titles" localSheetId="2">'SO02 - Čištění kolejového...'!$120:$120</definedName>
    <definedName name="_xlnm.Print_Titles" localSheetId="3">'SO03 - Čištění kolejového...'!$120:$120</definedName>
    <definedName name="_xlnm.Print_Titles" localSheetId="4">'SO04 - Souvislá výměna ko...'!$120:$120</definedName>
    <definedName name="_xlnm.Print_Titles" localSheetId="5">'VRN - VRN'!$117:$117</definedName>
    <definedName name="_xlnm.Print_Area" localSheetId="0">'Rekapitulace stavby'!$D$4:$AO$76,'Rekapitulace stavby'!$C$82:$AQ$100</definedName>
    <definedName name="_xlnm.Print_Area" localSheetId="1">'SO01 - Čištění kolejového...'!$C$4:$J$76,'SO01 - Čištění kolejového...'!$C$82:$J$102,'SO01 - Čištění kolejového...'!$C$108:$J$210</definedName>
    <definedName name="_xlnm.Print_Area" localSheetId="2">'SO02 - Čištění kolejového...'!$C$4:$J$76,'SO02 - Čištění kolejového...'!$C$82:$J$102,'SO02 - Čištění kolejového...'!$C$108:$J$199</definedName>
    <definedName name="_xlnm.Print_Area" localSheetId="3">'SO03 - Čištění kolejového...'!$C$4:$J$76,'SO03 - Čištění kolejového...'!$C$82:$J$102,'SO03 - Čištění kolejového...'!$C$108:$J$203</definedName>
    <definedName name="_xlnm.Print_Area" localSheetId="4">'SO04 - Souvislá výměna ko...'!$C$4:$J$76,'SO04 - Souvislá výměna ko...'!$C$82:$J$102,'SO04 - Souvislá výměna ko...'!$C$108:$J$174</definedName>
    <definedName name="_xlnm.Print_Area" localSheetId="5">'VRN - VRN'!$C$4:$J$76,'VRN - VRN'!$C$82:$J$99,'VRN - VRN'!$C$105:$J$142</definedName>
  </definedNames>
  <calcPr calcId="162913"/>
</workbook>
</file>

<file path=xl/calcChain.xml><?xml version="1.0" encoding="utf-8"?>
<calcChain xmlns="http://schemas.openxmlformats.org/spreadsheetml/2006/main">
  <c r="J119" i="6" l="1"/>
  <c r="J37" i="6"/>
  <c r="J36" i="6"/>
  <c r="AY99" i="1"/>
  <c r="J35" i="6"/>
  <c r="AX99" i="1" s="1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J97" i="6"/>
  <c r="F112" i="6"/>
  <c r="E110" i="6"/>
  <c r="F89" i="6"/>
  <c r="E87" i="6"/>
  <c r="J24" i="6"/>
  <c r="E24" i="6"/>
  <c r="J115" i="6" s="1"/>
  <c r="J23" i="6"/>
  <c r="J21" i="6"/>
  <c r="E21" i="6"/>
  <c r="J114" i="6" s="1"/>
  <c r="J20" i="6"/>
  <c r="J18" i="6"/>
  <c r="E18" i="6"/>
  <c r="F115" i="6" s="1"/>
  <c r="J17" i="6"/>
  <c r="J15" i="6"/>
  <c r="E15" i="6"/>
  <c r="F114" i="6" s="1"/>
  <c r="J14" i="6"/>
  <c r="J12" i="6"/>
  <c r="J112" i="6" s="1"/>
  <c r="E7" i="6"/>
  <c r="E108" i="6" s="1"/>
  <c r="J37" i="5"/>
  <c r="J36" i="5"/>
  <c r="AY98" i="1" s="1"/>
  <c r="J35" i="5"/>
  <c r="AX98" i="1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T156" i="5"/>
  <c r="R157" i="5"/>
  <c r="R156" i="5" s="1"/>
  <c r="P157" i="5"/>
  <c r="P156" i="5"/>
  <c r="BI154" i="5"/>
  <c r="BH154" i="5"/>
  <c r="BG154" i="5"/>
  <c r="BF154" i="5"/>
  <c r="T154" i="5"/>
  <c r="T153" i="5" s="1"/>
  <c r="R154" i="5"/>
  <c r="R153" i="5"/>
  <c r="P154" i="5"/>
  <c r="P153" i="5" s="1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F115" i="5"/>
  <c r="E113" i="5"/>
  <c r="F89" i="5"/>
  <c r="E87" i="5"/>
  <c r="J24" i="5"/>
  <c r="E24" i="5"/>
  <c r="J118" i="5" s="1"/>
  <c r="J23" i="5"/>
  <c r="J21" i="5"/>
  <c r="E21" i="5"/>
  <c r="J117" i="5" s="1"/>
  <c r="J20" i="5"/>
  <c r="J18" i="5"/>
  <c r="E18" i="5"/>
  <c r="F118" i="5" s="1"/>
  <c r="J17" i="5"/>
  <c r="J15" i="5"/>
  <c r="E15" i="5"/>
  <c r="F117" i="5" s="1"/>
  <c r="J14" i="5"/>
  <c r="J12" i="5"/>
  <c r="J89" i="5"/>
  <c r="E7" i="5"/>
  <c r="E111" i="5" s="1"/>
  <c r="J37" i="4"/>
  <c r="J36" i="4"/>
  <c r="AY97" i="1" s="1"/>
  <c r="J35" i="4"/>
  <c r="AX97" i="1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T183" i="4" s="1"/>
  <c r="R184" i="4"/>
  <c r="R183" i="4"/>
  <c r="P184" i="4"/>
  <c r="P183" i="4" s="1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118" i="4" s="1"/>
  <c r="J17" i="4"/>
  <c r="J15" i="4"/>
  <c r="E15" i="4"/>
  <c r="F91" i="4" s="1"/>
  <c r="J14" i="4"/>
  <c r="J12" i="4"/>
  <c r="J115" i="4"/>
  <c r="E7" i="4"/>
  <c r="E111" i="4" s="1"/>
  <c r="J37" i="3"/>
  <c r="J36" i="3"/>
  <c r="AY96" i="1" s="1"/>
  <c r="J35" i="3"/>
  <c r="AX96" i="1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T183" i="3"/>
  <c r="R184" i="3"/>
  <c r="R183" i="3" s="1"/>
  <c r="P184" i="3"/>
  <c r="P183" i="3" s="1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F115" i="3"/>
  <c r="E113" i="3"/>
  <c r="F89" i="3"/>
  <c r="E87" i="3"/>
  <c r="J24" i="3"/>
  <c r="E24" i="3"/>
  <c r="J92" i="3"/>
  <c r="J23" i="3"/>
  <c r="J21" i="3"/>
  <c r="E21" i="3"/>
  <c r="J117" i="3"/>
  <c r="J20" i="3"/>
  <c r="J18" i="3"/>
  <c r="E18" i="3"/>
  <c r="F92" i="3"/>
  <c r="J17" i="3"/>
  <c r="J15" i="3"/>
  <c r="E15" i="3"/>
  <c r="F117" i="3"/>
  <c r="J14" i="3"/>
  <c r="J12" i="3"/>
  <c r="J89" i="3" s="1"/>
  <c r="E7" i="3"/>
  <c r="E111" i="3" s="1"/>
  <c r="J37" i="2"/>
  <c r="J36" i="2"/>
  <c r="AY95" i="1"/>
  <c r="J35" i="2"/>
  <c r="AX95" i="1" s="1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R170" i="2" s="1"/>
  <c r="P171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92" i="2"/>
  <c r="J23" i="2"/>
  <c r="J21" i="2"/>
  <c r="E21" i="2"/>
  <c r="J117" i="2"/>
  <c r="J20" i="2"/>
  <c r="J18" i="2"/>
  <c r="E18" i="2"/>
  <c r="F118" i="2"/>
  <c r="J17" i="2"/>
  <c r="J15" i="2"/>
  <c r="E15" i="2"/>
  <c r="F117" i="2"/>
  <c r="J14" i="2"/>
  <c r="J12" i="2"/>
  <c r="J89" i="2" s="1"/>
  <c r="E7" i="2"/>
  <c r="E111" i="2"/>
  <c r="L90" i="1"/>
  <c r="AM90" i="1"/>
  <c r="AM89" i="1"/>
  <c r="L89" i="1"/>
  <c r="AM87" i="1"/>
  <c r="L87" i="1"/>
  <c r="L85" i="1"/>
  <c r="L84" i="1"/>
  <c r="BK141" i="6"/>
  <c r="J141" i="6"/>
  <c r="BK137" i="6"/>
  <c r="J137" i="6"/>
  <c r="BK134" i="6"/>
  <c r="J134" i="6"/>
  <c r="BK131" i="6"/>
  <c r="J131" i="6"/>
  <c r="BK128" i="6"/>
  <c r="J128" i="6"/>
  <c r="BK125" i="6"/>
  <c r="J125" i="6"/>
  <c r="BK123" i="6"/>
  <c r="J123" i="6"/>
  <c r="BK121" i="6"/>
  <c r="J121" i="6"/>
  <c r="BK173" i="5"/>
  <c r="BK164" i="5"/>
  <c r="BK162" i="5"/>
  <c r="BK160" i="5"/>
  <c r="J154" i="5"/>
  <c r="BK150" i="5"/>
  <c r="J143" i="5"/>
  <c r="J141" i="5"/>
  <c r="J132" i="5"/>
  <c r="BK196" i="4"/>
  <c r="BK194" i="4"/>
  <c r="BK192" i="4"/>
  <c r="J190" i="4"/>
  <c r="BK188" i="4"/>
  <c r="BK184" i="4"/>
  <c r="J179" i="4"/>
  <c r="J173" i="4"/>
  <c r="BK167" i="4"/>
  <c r="BK164" i="4"/>
  <c r="J146" i="4"/>
  <c r="BK143" i="4"/>
  <c r="BK135" i="4"/>
  <c r="J133" i="4"/>
  <c r="BK131" i="4"/>
  <c r="J124" i="4"/>
  <c r="J194" i="3"/>
  <c r="BK190" i="3"/>
  <c r="J188" i="3"/>
  <c r="BK184" i="3"/>
  <c r="J181" i="3"/>
  <c r="BK179" i="3"/>
  <c r="J173" i="3"/>
  <c r="BK167" i="3"/>
  <c r="J161" i="3"/>
  <c r="BK158" i="3"/>
  <c r="J150" i="3"/>
  <c r="J148" i="3"/>
  <c r="J143" i="3"/>
  <c r="J140" i="3"/>
  <c r="J124" i="3"/>
  <c r="BK209" i="2"/>
  <c r="BK204" i="2"/>
  <c r="BK196" i="2"/>
  <c r="BK192" i="2"/>
  <c r="J190" i="2"/>
  <c r="J188" i="2"/>
  <c r="J186" i="2"/>
  <c r="J184" i="2"/>
  <c r="J171" i="2"/>
  <c r="J168" i="2"/>
  <c r="BK164" i="2"/>
  <c r="J159" i="2"/>
  <c r="BK156" i="2"/>
  <c r="J150" i="2"/>
  <c r="BK137" i="2"/>
  <c r="J134" i="2"/>
  <c r="J130" i="2"/>
  <c r="BK126" i="2"/>
  <c r="J124" i="2"/>
  <c r="J173" i="5"/>
  <c r="J171" i="5"/>
  <c r="BK168" i="5"/>
  <c r="J162" i="5"/>
  <c r="J160" i="5"/>
  <c r="BK157" i="5"/>
  <c r="BK154" i="5"/>
  <c r="J150" i="5"/>
  <c r="BK147" i="5"/>
  <c r="J145" i="5"/>
  <c r="BK143" i="5"/>
  <c r="J138" i="5"/>
  <c r="J136" i="5"/>
  <c r="BK132" i="5"/>
  <c r="BK129" i="5"/>
  <c r="J126" i="5"/>
  <c r="J124" i="5"/>
  <c r="J202" i="4"/>
  <c r="BK200" i="4"/>
  <c r="J196" i="4"/>
  <c r="BK190" i="4"/>
  <c r="J169" i="4"/>
  <c r="J167" i="4"/>
  <c r="J164" i="4"/>
  <c r="J161" i="4"/>
  <c r="J155" i="4"/>
  <c r="BK152" i="4"/>
  <c r="J150" i="4"/>
  <c r="J148" i="4"/>
  <c r="J135" i="4"/>
  <c r="BK129" i="4"/>
  <c r="BK126" i="4"/>
  <c r="BK194" i="3"/>
  <c r="J190" i="3"/>
  <c r="BK177" i="3"/>
  <c r="BK171" i="3"/>
  <c r="J164" i="3"/>
  <c r="BK161" i="3"/>
  <c r="J158" i="3"/>
  <c r="J155" i="3"/>
  <c r="BK150" i="3"/>
  <c r="BK148" i="3"/>
  <c r="BK140" i="3"/>
  <c r="J137" i="3"/>
  <c r="BK133" i="3"/>
  <c r="BK131" i="3"/>
  <c r="BK129" i="3"/>
  <c r="BK171" i="5"/>
  <c r="J157" i="5"/>
  <c r="BK145" i="5"/>
  <c r="J129" i="5"/>
  <c r="BK126" i="5"/>
  <c r="J192" i="4"/>
  <c r="J188" i="4"/>
  <c r="J184" i="4"/>
  <c r="J181" i="4"/>
  <c r="BK177" i="4"/>
  <c r="BK171" i="4"/>
  <c r="BK169" i="4"/>
  <c r="BK161" i="4"/>
  <c r="J158" i="4"/>
  <c r="BK155" i="4"/>
  <c r="BK146" i="4"/>
  <c r="J143" i="4"/>
  <c r="J140" i="4"/>
  <c r="J137" i="4"/>
  <c r="J129" i="4"/>
  <c r="J196" i="3"/>
  <c r="J192" i="3"/>
  <c r="BK188" i="3"/>
  <c r="J184" i="3"/>
  <c r="BK181" i="3"/>
  <c r="J179" i="3"/>
  <c r="BK173" i="3"/>
  <c r="J171" i="3"/>
  <c r="J169" i="3"/>
  <c r="J167" i="3"/>
  <c r="BK152" i="3"/>
  <c r="BK146" i="3"/>
  <c r="BK135" i="3"/>
  <c r="J133" i="3"/>
  <c r="J131" i="3"/>
  <c r="BK126" i="3"/>
  <c r="J209" i="2"/>
  <c r="J207" i="2"/>
  <c r="BK200" i="2"/>
  <c r="J200" i="2"/>
  <c r="BK190" i="2"/>
  <c r="BK188" i="2"/>
  <c r="BK186" i="2"/>
  <c r="BK184" i="2"/>
  <c r="BK180" i="2"/>
  <c r="J178" i="2"/>
  <c r="J175" i="2"/>
  <c r="BK173" i="2"/>
  <c r="BK166" i="2"/>
  <c r="J164" i="2"/>
  <c r="BK162" i="2"/>
  <c r="J156" i="2"/>
  <c r="J153" i="2"/>
  <c r="J147" i="2"/>
  <c r="BK145" i="2"/>
  <c r="J143" i="2"/>
  <c r="BK140" i="2"/>
  <c r="J132" i="2"/>
  <c r="BK128" i="2"/>
  <c r="J126" i="2"/>
  <c r="BK124" i="2"/>
  <c r="AS94" i="1"/>
  <c r="J168" i="5"/>
  <c r="J164" i="5"/>
  <c r="J147" i="5"/>
  <c r="BK141" i="5"/>
  <c r="BK138" i="5"/>
  <c r="BK136" i="5"/>
  <c r="BK124" i="5"/>
  <c r="BK202" i="4"/>
  <c r="J200" i="4"/>
  <c r="J194" i="4"/>
  <c r="BK181" i="4"/>
  <c r="BK179" i="4"/>
  <c r="J177" i="4"/>
  <c r="BK173" i="4"/>
  <c r="J171" i="4"/>
  <c r="BK158" i="4"/>
  <c r="J152" i="4"/>
  <c r="BK150" i="4"/>
  <c r="BK148" i="4"/>
  <c r="BK140" i="4"/>
  <c r="BK137" i="4"/>
  <c r="BK133" i="4"/>
  <c r="J131" i="4"/>
  <c r="J126" i="4"/>
  <c r="BK124" i="4"/>
  <c r="BK196" i="3"/>
  <c r="BK192" i="3"/>
  <c r="J177" i="3"/>
  <c r="BK169" i="3"/>
  <c r="BK164" i="3"/>
  <c r="BK155" i="3"/>
  <c r="J152" i="3"/>
  <c r="J146" i="3"/>
  <c r="BK143" i="3"/>
  <c r="BK137" i="3"/>
  <c r="J135" i="3"/>
  <c r="J129" i="3"/>
  <c r="J126" i="3"/>
  <c r="BK124" i="3"/>
  <c r="BK207" i="2"/>
  <c r="J204" i="2"/>
  <c r="J196" i="2"/>
  <c r="J192" i="2"/>
  <c r="J180" i="2"/>
  <c r="BK178" i="2"/>
  <c r="BK175" i="2"/>
  <c r="J173" i="2"/>
  <c r="BK171" i="2"/>
  <c r="BK168" i="2"/>
  <c r="J166" i="2"/>
  <c r="J162" i="2"/>
  <c r="BK159" i="2"/>
  <c r="BK153" i="2"/>
  <c r="BK150" i="2"/>
  <c r="BK147" i="2"/>
  <c r="J145" i="2"/>
  <c r="BK143" i="2"/>
  <c r="J140" i="2"/>
  <c r="J137" i="2"/>
  <c r="BK134" i="2"/>
  <c r="BK132" i="2"/>
  <c r="BK130" i="2"/>
  <c r="J128" i="2"/>
  <c r="R123" i="2" l="1"/>
  <c r="R122" i="2"/>
  <c r="R121" i="2" s="1"/>
  <c r="R183" i="2"/>
  <c r="R123" i="3"/>
  <c r="R176" i="3"/>
  <c r="R122" i="3" s="1"/>
  <c r="R121" i="3" s="1"/>
  <c r="R187" i="3"/>
  <c r="P123" i="4"/>
  <c r="P122" i="4" s="1"/>
  <c r="P176" i="4"/>
  <c r="R187" i="4"/>
  <c r="R123" i="5"/>
  <c r="R122" i="5"/>
  <c r="BK123" i="2"/>
  <c r="T123" i="2"/>
  <c r="T122" i="2"/>
  <c r="T170" i="2"/>
  <c r="R177" i="2"/>
  <c r="T183" i="2"/>
  <c r="P123" i="3"/>
  <c r="T176" i="3"/>
  <c r="P187" i="3"/>
  <c r="R123" i="4"/>
  <c r="R176" i="4"/>
  <c r="R122" i="4" s="1"/>
  <c r="R121" i="4" s="1"/>
  <c r="BK187" i="4"/>
  <c r="J187" i="4"/>
  <c r="J101" i="4"/>
  <c r="BK123" i="5"/>
  <c r="BK122" i="5" s="1"/>
  <c r="J122" i="5" s="1"/>
  <c r="J97" i="5" s="1"/>
  <c r="R159" i="5"/>
  <c r="P177" i="2"/>
  <c r="BK183" i="2"/>
  <c r="J183" i="2"/>
  <c r="J101" i="2"/>
  <c r="T123" i="3"/>
  <c r="T122" i="3" s="1"/>
  <c r="T121" i="3" s="1"/>
  <c r="P176" i="3"/>
  <c r="T187" i="3"/>
  <c r="BK123" i="4"/>
  <c r="J123" i="4"/>
  <c r="J98" i="4"/>
  <c r="BK176" i="4"/>
  <c r="J176" i="4" s="1"/>
  <c r="J99" i="4" s="1"/>
  <c r="T176" i="4"/>
  <c r="P187" i="4"/>
  <c r="T123" i="5"/>
  <c r="T122" i="5"/>
  <c r="BK159" i="5"/>
  <c r="J159" i="5" s="1"/>
  <c r="J101" i="5" s="1"/>
  <c r="P159" i="5"/>
  <c r="P123" i="2"/>
  <c r="P122" i="2"/>
  <c r="BK170" i="2"/>
  <c r="J170" i="2"/>
  <c r="J99" i="2"/>
  <c r="P170" i="2"/>
  <c r="BK177" i="2"/>
  <c r="J177" i="2" s="1"/>
  <c r="J100" i="2" s="1"/>
  <c r="T177" i="2"/>
  <c r="P183" i="2"/>
  <c r="BK123" i="3"/>
  <c r="J123" i="3"/>
  <c r="J98" i="3" s="1"/>
  <c r="BK176" i="3"/>
  <c r="J176" i="3" s="1"/>
  <c r="J99" i="3" s="1"/>
  <c r="BK187" i="3"/>
  <c r="J187" i="3"/>
  <c r="J101" i="3"/>
  <c r="T123" i="4"/>
  <c r="T122" i="4" s="1"/>
  <c r="T121" i="4" s="1"/>
  <c r="T187" i="4"/>
  <c r="P123" i="5"/>
  <c r="P122" i="5"/>
  <c r="P121" i="5"/>
  <c r="AU98" i="1"/>
  <c r="T159" i="5"/>
  <c r="BK120" i="6"/>
  <c r="J120" i="6" s="1"/>
  <c r="J98" i="6" s="1"/>
  <c r="P120" i="6"/>
  <c r="P118" i="6"/>
  <c r="AU99" i="1"/>
  <c r="R120" i="6"/>
  <c r="R118" i="6"/>
  <c r="T120" i="6"/>
  <c r="T118" i="6" s="1"/>
  <c r="BE126" i="2"/>
  <c r="BE130" i="2"/>
  <c r="BE147" i="2"/>
  <c r="BE159" i="2"/>
  <c r="BE164" i="2"/>
  <c r="BE166" i="2"/>
  <c r="BE175" i="2"/>
  <c r="BE184" i="2"/>
  <c r="BE188" i="2"/>
  <c r="BE200" i="2"/>
  <c r="E85" i="3"/>
  <c r="J115" i="3"/>
  <c r="F118" i="3"/>
  <c r="BE131" i="3"/>
  <c r="BE148" i="3"/>
  <c r="BE161" i="3"/>
  <c r="BE171" i="3"/>
  <c r="BE179" i="3"/>
  <c r="BE188" i="3"/>
  <c r="BE192" i="3"/>
  <c r="BE194" i="3"/>
  <c r="BE196" i="3"/>
  <c r="F117" i="4"/>
  <c r="BE126" i="4"/>
  <c r="BE135" i="4"/>
  <c r="BE158" i="4"/>
  <c r="BE164" i="4"/>
  <c r="BE167" i="4"/>
  <c r="BE169" i="4"/>
  <c r="BE188" i="4"/>
  <c r="BE194" i="4"/>
  <c r="BE202" i="4"/>
  <c r="E85" i="5"/>
  <c r="J91" i="5"/>
  <c r="J115" i="5"/>
  <c r="BE126" i="5"/>
  <c r="BE147" i="5"/>
  <c r="BE160" i="5"/>
  <c r="BE168" i="5"/>
  <c r="BE171" i="5"/>
  <c r="BE173" i="5"/>
  <c r="BE128" i="6"/>
  <c r="E85" i="2"/>
  <c r="F91" i="2"/>
  <c r="F92" i="2"/>
  <c r="J115" i="2"/>
  <c r="J118" i="2"/>
  <c r="BE124" i="2"/>
  <c r="BE128" i="2"/>
  <c r="BE137" i="2"/>
  <c r="BE140" i="2"/>
  <c r="BE150" i="2"/>
  <c r="BE171" i="2"/>
  <c r="BE186" i="2"/>
  <c r="BE190" i="2"/>
  <c r="BE192" i="2"/>
  <c r="BE196" i="2"/>
  <c r="BE204" i="2"/>
  <c r="F91" i="3"/>
  <c r="J118" i="3"/>
  <c r="BE137" i="3"/>
  <c r="BE140" i="3"/>
  <c r="BE146" i="3"/>
  <c r="BE155" i="3"/>
  <c r="BE158" i="3"/>
  <c r="E85" i="4"/>
  <c r="J89" i="4"/>
  <c r="J91" i="4"/>
  <c r="F92" i="4"/>
  <c r="J92" i="4"/>
  <c r="BE124" i="4"/>
  <c r="BE131" i="4"/>
  <c r="BE150" i="4"/>
  <c r="BE171" i="4"/>
  <c r="BE173" i="4"/>
  <c r="BE192" i="4"/>
  <c r="BE200" i="4"/>
  <c r="F91" i="5"/>
  <c r="J92" i="5"/>
  <c r="BE132" i="5"/>
  <c r="BE141" i="5"/>
  <c r="BE145" i="5"/>
  <c r="BE162" i="5"/>
  <c r="BK153" i="5"/>
  <c r="J153" i="5"/>
  <c r="J99" i="5"/>
  <c r="J91" i="3"/>
  <c r="BE124" i="3"/>
  <c r="BE126" i="3"/>
  <c r="BE129" i="3"/>
  <c r="BE133" i="3"/>
  <c r="BE143" i="3"/>
  <c r="BE167" i="3"/>
  <c r="BE169" i="3"/>
  <c r="BE173" i="3"/>
  <c r="BE177" i="3"/>
  <c r="BE181" i="3"/>
  <c r="BE184" i="3"/>
  <c r="BE190" i="3"/>
  <c r="BE133" i="4"/>
  <c r="BE140" i="4"/>
  <c r="BE155" i="4"/>
  <c r="BE161" i="4"/>
  <c r="BE179" i="4"/>
  <c r="BE181" i="4"/>
  <c r="BE184" i="4"/>
  <c r="BE196" i="4"/>
  <c r="BE141" i="6"/>
  <c r="J91" i="2"/>
  <c r="BE132" i="2"/>
  <c r="BE134" i="2"/>
  <c r="BE143" i="2"/>
  <c r="BE145" i="2"/>
  <c r="BE153" i="2"/>
  <c r="BE156" i="2"/>
  <c r="BE162" i="2"/>
  <c r="BE168" i="2"/>
  <c r="BE173" i="2"/>
  <c r="BE178" i="2"/>
  <c r="BE180" i="2"/>
  <c r="BE207" i="2"/>
  <c r="BE209" i="2"/>
  <c r="BE135" i="3"/>
  <c r="BE150" i="3"/>
  <c r="BE152" i="3"/>
  <c r="BE164" i="3"/>
  <c r="BK183" i="3"/>
  <c r="J183" i="3"/>
  <c r="J100" i="3"/>
  <c r="BE129" i="4"/>
  <c r="BE137" i="4"/>
  <c r="BE143" i="4"/>
  <c r="BE146" i="4"/>
  <c r="BE148" i="4"/>
  <c r="BE152" i="4"/>
  <c r="BE177" i="4"/>
  <c r="BE190" i="4"/>
  <c r="BK183" i="4"/>
  <c r="J183" i="4" s="1"/>
  <c r="J100" i="4" s="1"/>
  <c r="F92" i="5"/>
  <c r="BE124" i="5"/>
  <c r="BE129" i="5"/>
  <c r="BE136" i="5"/>
  <c r="BE138" i="5"/>
  <c r="BE143" i="5"/>
  <c r="BE150" i="5"/>
  <c r="BE154" i="5"/>
  <c r="BE157" i="5"/>
  <c r="BE164" i="5"/>
  <c r="BK156" i="5"/>
  <c r="J156" i="5"/>
  <c r="J100" i="5"/>
  <c r="E85" i="6"/>
  <c r="J89" i="6"/>
  <c r="F91" i="6"/>
  <c r="J91" i="6"/>
  <c r="F92" i="6"/>
  <c r="J92" i="6"/>
  <c r="BE121" i="6"/>
  <c r="BE123" i="6"/>
  <c r="BE125" i="6"/>
  <c r="BE131" i="6"/>
  <c r="BE134" i="6"/>
  <c r="BE137" i="6"/>
  <c r="F34" i="2"/>
  <c r="BA95" i="1" s="1"/>
  <c r="J34" i="5"/>
  <c r="AW98" i="1" s="1"/>
  <c r="F34" i="3"/>
  <c r="BA96" i="1" s="1"/>
  <c r="F35" i="4"/>
  <c r="BB97" i="1"/>
  <c r="F34" i="6"/>
  <c r="BA99" i="1" s="1"/>
  <c r="F37" i="2"/>
  <c r="BD95" i="1" s="1"/>
  <c r="F36" i="4"/>
  <c r="BC97" i="1" s="1"/>
  <c r="J34" i="2"/>
  <c r="AW95" i="1"/>
  <c r="J34" i="4"/>
  <c r="AW97" i="1" s="1"/>
  <c r="F34" i="5"/>
  <c r="BA98" i="1" s="1"/>
  <c r="F37" i="5"/>
  <c r="BD98" i="1" s="1"/>
  <c r="F35" i="6"/>
  <c r="BB99" i="1"/>
  <c r="F37" i="6"/>
  <c r="BD99" i="1" s="1"/>
  <c r="F35" i="3"/>
  <c r="BB96" i="1" s="1"/>
  <c r="F36" i="2"/>
  <c r="BC95" i="1" s="1"/>
  <c r="J34" i="3"/>
  <c r="AW96" i="1"/>
  <c r="F36" i="3"/>
  <c r="BC96" i="1" s="1"/>
  <c r="F36" i="6"/>
  <c r="BC99" i="1" s="1"/>
  <c r="F35" i="5"/>
  <c r="BB98" i="1" s="1"/>
  <c r="F37" i="3"/>
  <c r="BD96" i="1"/>
  <c r="F34" i="4"/>
  <c r="BA97" i="1" s="1"/>
  <c r="F36" i="5"/>
  <c r="BC98" i="1" s="1"/>
  <c r="F35" i="2"/>
  <c r="BB95" i="1" s="1"/>
  <c r="F37" i="4"/>
  <c r="BD97" i="1"/>
  <c r="J34" i="6"/>
  <c r="AW99" i="1" s="1"/>
  <c r="BK122" i="2" l="1"/>
  <c r="J122" i="2"/>
  <c r="J97" i="2"/>
  <c r="T121" i="5"/>
  <c r="P122" i="3"/>
  <c r="P121" i="3"/>
  <c r="AU96" i="1"/>
  <c r="R121" i="5"/>
  <c r="P121" i="4"/>
  <c r="AU97" i="1"/>
  <c r="P121" i="2"/>
  <c r="AU95" i="1"/>
  <c r="T121" i="2"/>
  <c r="J123" i="2"/>
  <c r="J98" i="2"/>
  <c r="BK122" i="3"/>
  <c r="J122" i="3" s="1"/>
  <c r="J97" i="3" s="1"/>
  <c r="BK122" i="4"/>
  <c r="J122" i="4"/>
  <c r="J97" i="4"/>
  <c r="J123" i="5"/>
  <c r="J98" i="5"/>
  <c r="BK121" i="5"/>
  <c r="J121" i="5" s="1"/>
  <c r="J96" i="5" s="1"/>
  <c r="BK118" i="6"/>
  <c r="J118" i="6"/>
  <c r="J96" i="6"/>
  <c r="F33" i="2"/>
  <c r="AZ95" i="1" s="1"/>
  <c r="J33" i="2"/>
  <c r="AV95" i="1" s="1"/>
  <c r="AT95" i="1" s="1"/>
  <c r="J33" i="6"/>
  <c r="AV99" i="1" s="1"/>
  <c r="AT99" i="1" s="1"/>
  <c r="BD94" i="1"/>
  <c r="W33" i="1"/>
  <c r="J33" i="4"/>
  <c r="AV97" i="1" s="1"/>
  <c r="AT97" i="1" s="1"/>
  <c r="F33" i="3"/>
  <c r="AZ96" i="1" s="1"/>
  <c r="J33" i="3"/>
  <c r="AV96" i="1"/>
  <c r="AT96" i="1"/>
  <c r="BA94" i="1"/>
  <c r="W30" i="1" s="1"/>
  <c r="F33" i="4"/>
  <c r="AZ97" i="1" s="1"/>
  <c r="BB94" i="1"/>
  <c r="W31" i="1"/>
  <c r="J33" i="5"/>
  <c r="AV98" i="1" s="1"/>
  <c r="AT98" i="1" s="1"/>
  <c r="F33" i="5"/>
  <c r="AZ98" i="1" s="1"/>
  <c r="BC94" i="1"/>
  <c r="W32" i="1" s="1"/>
  <c r="F33" i="6"/>
  <c r="AZ99" i="1"/>
  <c r="BK121" i="2" l="1"/>
  <c r="J121" i="2"/>
  <c r="J96" i="2"/>
  <c r="BK121" i="3"/>
  <c r="J121" i="3"/>
  <c r="J30" i="3" s="1"/>
  <c r="AG96" i="1" s="1"/>
  <c r="AN96" i="1" s="1"/>
  <c r="BK121" i="4"/>
  <c r="J121" i="4"/>
  <c r="J96" i="4"/>
  <c r="AU94" i="1"/>
  <c r="AW94" i="1"/>
  <c r="AK30" i="1" s="1"/>
  <c r="J30" i="5"/>
  <c r="AG98" i="1"/>
  <c r="AN98" i="1" s="1"/>
  <c r="J30" i="6"/>
  <c r="AG99" i="1" s="1"/>
  <c r="AN99" i="1" s="1"/>
  <c r="AZ94" i="1"/>
  <c r="W29" i="1"/>
  <c r="AY94" i="1"/>
  <c r="AX94" i="1"/>
  <c r="J96" i="3" l="1"/>
  <c r="J39" i="3"/>
  <c r="J39" i="5"/>
  <c r="J39" i="6"/>
  <c r="J30" i="2"/>
  <c r="AG95" i="1" s="1"/>
  <c r="AN95" i="1" s="1"/>
  <c r="AV94" i="1"/>
  <c r="AK29" i="1" s="1"/>
  <c r="J30" i="4"/>
  <c r="AG97" i="1"/>
  <c r="AN97" i="1"/>
  <c r="J39" i="4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<sst xmlns="http://schemas.openxmlformats.org/spreadsheetml/2006/main" count="3381" uniqueCount="502">
  <si>
    <t>Export Komplet</t>
  </si>
  <si>
    <t/>
  </si>
  <si>
    <t>2.0</t>
  </si>
  <si>
    <t>ZAMOK</t>
  </si>
  <si>
    <t>False</t>
  </si>
  <si>
    <t>{e5781d63-4a54-41e4-ac71-387b3dd23c7f}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</si>
  <si>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</si>
  <si>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</si>
  <si>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</si>
  <si>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</si>
  <si>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</si>
  <si>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</si>
  <si>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</si>
  <si>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</si>
  <si>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</si>
  <si>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</si>
  <si>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</si>
  <si>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Valašská Polanka - Horní Lideč</t>
  </si>
  <si>
    <t>KSO:</t>
  </si>
  <si>
    <t>CC-CZ:</t>
  </si>
  <si>
    <t>Místo:</t>
  </si>
  <si>
    <t>TO Horní Lideč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</si>
  <si>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</si>
  <si>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</si>
  <si>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</si>
  <si>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</si>
  <si>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</si>
  <si>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</si>
  <si>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</si>
  <si>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</si>
  <si>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</si>
  <si>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</si>
  <si>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</si>
  <si>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</si>
  <si>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</si>
  <si>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</si>
  <si>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</si>
  <si>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</si>
  <si>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</si>
  <si>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</si>
  <si>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</si>
  <si>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</si>
  <si>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</si>
  <si>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</si>
  <si>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</si>
  <si>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</si>
  <si>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</si>
  <si>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</si>
  <si>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</si>
  <si>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</si>
  <si>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</si>
  <si>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</si>
  <si>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</si>
  <si>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</si>
  <si>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</si>
  <si>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</si>
  <si>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</si>
  <si>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</si>
  <si>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</si>
  <si>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</si>
  <si>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</si>
  <si>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</si>
  <si>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</si>
  <si>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</si>
  <si>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</si>
  <si>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</si>
  <si>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</si>
  <si>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</si>
  <si>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</si>
  <si>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</si>
  <si>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</si>
  <si>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</si>
  <si>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</si>
  <si>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</si>
  <si>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</si>
  <si>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</si>
  <si>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</si>
  <si>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</si>
  <si>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</si>
  <si>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</si>
  <si>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Čištění kolejového lože - 2. kolej - Lužná u Vsetína</t>
  </si>
  <si>
    <t>STA</t>
  </si>
  <si>
    <t>1</t>
  </si>
  <si>
    <t>{018a8695-0eb4-45e0-b799-007f6d8ed2b9}</t>
  </si>
  <si>
    <t>2</t>
  </si>
  <si>
    <t>SO02</t>
  </si>
  <si>
    <t>Čištění kolejového lože - 2. kolej - Lidečko</t>
  </si>
  <si>
    <t>{fd314f62-03b9-493c-9f73-25323547357a}</t>
  </si>
  <si>
    <t>SO03</t>
  </si>
  <si>
    <t>Čištění kolejového lože - 1. kolej - Lidečko</t>
  </si>
  <si>
    <t>{60301f3a-b700-4585-85d4-90923de92ee3}</t>
  </si>
  <si>
    <t>SO04</t>
  </si>
  <si>
    <t>Souvislá výměna kolejnic kol. č.1 a č.2</t>
  </si>
  <si>
    <t>{cbe297ff-c3db-4a20-adbd-9d05f8ad3182}</t>
  </si>
  <si>
    <t>VRN</t>
  </si>
  <si>
    <t>{c2c49c4b-c272-432c-acf4-fe0dd0f2bab5}</t>
  </si>
  <si>
    <t>KRYCÍ LIST SOUPISU PRACÍ</t>
  </si>
  <si>
    <t>Objekt:</t>
  </si>
  <si>
    <t>SO01 - Čištění kolejového lože - 2. kolej - Lužná u Vsetína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</si>
  <si>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</si>
  <si>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</si>
  <si>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</si>
  <si>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</si>
  <si>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</si>
  <si>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</si>
  <si>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</si>
  <si>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D - nástupiště - oprava nástupiště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</si>
  <si>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</si>
  <si>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</si>
  <si>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</si>
  <si>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</si>
  <si>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</si>
  <si>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</si>
  <si>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</si>
  <si>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</si>
  <si>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</si>
  <si>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</si>
  <si>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</si>
  <si>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</si>
  <si>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</si>
  <si>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</si>
  <si>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</si>
  <si>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</si>
  <si>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</si>
  <si>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</si>
  <si>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</si>
  <si>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</si>
  <si>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</si>
  <si>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5904031010</t>
  </si>
  <si>
    <t>Odstranění smíšené vegetace strojně kolovou nebo kolejovou mechanizací s mulčovacím adaptérem o objemu křovin do 50 %</t>
  </si>
  <si>
    <t>ha</t>
  </si>
  <si>
    <t>4</t>
  </si>
  <si>
    <t>195882207</t>
  </si>
  <si>
    <t>PP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</si>
  <si>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</si>
  <si>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5905020020</t>
  </si>
  <si>
    <t>Oprava stezky strojně s odstraněním drnu a nánosu přes 10 cm do 20 cm</t>
  </si>
  <si>
    <t>m2</t>
  </si>
  <si>
    <t>1671811286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</si>
  <si>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</si>
  <si>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3</t>
  </si>
  <si>
    <t>5905035110</t>
  </si>
  <si>
    <t>Výměna KL malou těžící mechanizací včetně lavičky pod ložnou plochou pražce lože otevřené - výkop pro nasazení těžícího řetězu SČ</t>
  </si>
  <si>
    <t>m3</t>
  </si>
  <si>
    <t>-1363121910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</si>
  <si>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</t>
  </si>
  <si>
    <t>5905070010</t>
  </si>
  <si>
    <t>Odsunutí koleje od osy do 0,50 m</t>
  </si>
  <si>
    <t>m</t>
  </si>
  <si>
    <t>384767017</t>
  </si>
  <si>
    <t>Odsunutí koleje od osy do 0,50 m. Poznámka: 1. V cenách jsou započteny náklady na odstranění kameniva za hlavami, podél pražců a odsun koleje od osy.</t>
  </si>
  <si>
    <t>5905085060</t>
  </si>
  <si>
    <t>Souvislé čištění KL strojně koleje pražce betonové rozdělení "e"</t>
  </si>
  <si>
    <t>km</t>
  </si>
  <si>
    <t>-1810874652</t>
  </si>
  <si>
    <t>Souvislé čištění KL strojně koleje pražce betonové rozdělení "e".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</si>
  <si>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</t>
  </si>
  <si>
    <t>5905105030</t>
  </si>
  <si>
    <t>Doplnění KL kamenivem souvisle strojně v koleji</t>
  </si>
  <si>
    <t>-1443119206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</si>
  <si>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</si>
  <si>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</si>
  <si>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740*1,8/3</t>
  </si>
  <si>
    <t>7</t>
  </si>
  <si>
    <t>5905110010</t>
  </si>
  <si>
    <t>Snížení KL pod patou kolejnice v koleji</t>
  </si>
  <si>
    <t>1325207529</t>
  </si>
  <si>
    <t>Snížení KL pod patou kolejnice v koleji. Poznámka: 1. V cenách jsou započteny náklady na snížení KL pod patou kolejnice ručně vidlemi. 2. V cenách nejsou obsaženy náklady na doplnění a dodávku kameniva.</t>
  </si>
  <si>
    <t>P</t>
  </si>
  <si>
    <t>Poznámka k položce:_x000D_
Kilometr koleje=km</t>
  </si>
  <si>
    <t>8</t>
  </si>
  <si>
    <t>5905115010</t>
  </si>
  <si>
    <t>Příplatek za úpravu nadvýšení KL v oblouku o malém poloměru</t>
  </si>
  <si>
    <t>1434640458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</si>
  <si>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</si>
  <si>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9</t>
  </si>
  <si>
    <t>5906045010</t>
  </si>
  <si>
    <t>Příplatek za překážku po jedné straně koleje</t>
  </si>
  <si>
    <t>-2074856017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</si>
  <si>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</si>
  <si>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10</t>
  </si>
  <si>
    <t>5908070340</t>
  </si>
  <si>
    <t>Souvislé dotahování upevňovadel v koleji s protáčením závitů šrouby svěrkové rozdělení "e"</t>
  </si>
  <si>
    <t>55964896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</si>
  <si>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</si>
  <si>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11</t>
  </si>
  <si>
    <t>5909025020</t>
  </si>
  <si>
    <t>Odstranění lokálních závad koleje ASP - oprava směru v oblasti nástupiště</t>
  </si>
  <si>
    <t>-854725640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</si>
  <si>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</si>
  <si>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12</t>
  </si>
  <si>
    <t>5909030020</t>
  </si>
  <si>
    <t>Následná úprava GPK koleje směrové a výškové uspořádání pražce betonové</t>
  </si>
  <si>
    <t>-111011116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</si>
  <si>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</t>
  </si>
  <si>
    <t>13</t>
  </si>
  <si>
    <t>5909032020</t>
  </si>
  <si>
    <t>Přesná úprava GPK koleje směrové a výškové uspořádání pražce betonové</t>
  </si>
  <si>
    <t>797625988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</si>
  <si>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</t>
  </si>
  <si>
    <t>14</t>
  </si>
  <si>
    <t>5911707030</t>
  </si>
  <si>
    <t>Demontáž pojistných úhelníků na mostech tv. S49</t>
  </si>
  <si>
    <t>287748349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</si>
  <si>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</si>
  <si>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</si>
  <si>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5911709030</t>
  </si>
  <si>
    <t>Montáž pojistných úhelníků na mostech tv. S49</t>
  </si>
  <si>
    <t>2132698326</t>
  </si>
  <si>
    <t>Montáž pojistných úhelníků na mostech tv. S49. Poznámka: 1. V cenách jsou započteny náklady na montáž, vrtání otvorů pro vrtule. 2. V cenách nejsou obsaženy náklady na dodávku materiálu.</t>
  </si>
  <si>
    <t>16</t>
  </si>
  <si>
    <t>5914020010</t>
  </si>
  <si>
    <t>Čištění otevřených odvodňovacích zařízení strojně příkop zpevněný</t>
  </si>
  <si>
    <t>594063266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</si>
  <si>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</si>
  <si>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17</t>
  </si>
  <si>
    <t>5906115010</t>
  </si>
  <si>
    <t>Odsunutí pražce - zakopání těžícího řetězu SČ</t>
  </si>
  <si>
    <t>kus</t>
  </si>
  <si>
    <t>-2146494594</t>
  </si>
  <si>
    <t>Odsunutí pražce pro umožnění provedení svaru. Poznámka: 1. V cenách jsou započteny náklady na odstranění kameniva, odsunutí pražce, jeho vrácení do původní polohy a dohození kameniva.</t>
  </si>
  <si>
    <t>18</t>
  </si>
  <si>
    <t>5915010020</t>
  </si>
  <si>
    <t>Těžení zeminy nebo horniny železničního spodku II. třídy</t>
  </si>
  <si>
    <t>-1849595305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</si>
  <si>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</si>
  <si>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19</t>
  </si>
  <si>
    <t>5915015020</t>
  </si>
  <si>
    <t>Svahování zemního tělesa železničního spodku v zářezu</t>
  </si>
  <si>
    <t>1754073225</t>
  </si>
  <si>
    <t>Svahování zemního tělesa železničního spodku v zářezu. Poznámka: 1. V cenách jsou započteny náklady na svahování železničního tělesa a uložení výzisku na terén nebo naložení na dopravní prostředek.</t>
  </si>
  <si>
    <t>D - nástupiště</t>
  </si>
  <si>
    <t>oprava nástupiště</t>
  </si>
  <si>
    <t>20</t>
  </si>
  <si>
    <t>5914115330</t>
  </si>
  <si>
    <t>Demontáž nástupištních desek Sudop K (KD,KS) 150</t>
  </si>
  <si>
    <t>-1431811806</t>
  </si>
  <si>
    <t>Demontáž nástupištních desek Sudop K (KD,KS) 150. Poznámka: 1. V cenách jsou započteny náklady na snesení, uložení nebo naložení na dopravní prostředek a uložení na úložišti.</t>
  </si>
  <si>
    <t>5914120070</t>
  </si>
  <si>
    <t>Demontáž nástupiště úrovňového Sudop K (KD,KS) 150</t>
  </si>
  <si>
    <t>1531136954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</si>
  <si>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</si>
  <si>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22</t>
  </si>
  <si>
    <t>5914125020</t>
  </si>
  <si>
    <t>Montáž nástupištních desek Sudop K (KD,KS) 145Z</t>
  </si>
  <si>
    <t>-1069753015</t>
  </si>
  <si>
    <t>Montáž nástupištních desek Sudop K (KD,KS) 145Z. Poznámka: 1. V cenách jsou započteny náklady na manipulaci a montáž desek podle vzorového listu. 2. V cenách nejsou obsaženy náklady na dodávku materiálu.</t>
  </si>
  <si>
    <t>M</t>
  </si>
  <si>
    <t>Práce a dodávky M</t>
  </si>
  <si>
    <t>23</t>
  </si>
  <si>
    <t>5964147045</t>
  </si>
  <si>
    <t>Nástupištní díly konzolová deska KS 145 Z</t>
  </si>
  <si>
    <t>-333162431</t>
  </si>
  <si>
    <t>24</t>
  </si>
  <si>
    <t>5955101000</t>
  </si>
  <si>
    <t>Kamenivo drcené štěrk frakce 31,5/63 třídy BI</t>
  </si>
  <si>
    <t>t</t>
  </si>
  <si>
    <t>-1369603135</t>
  </si>
  <si>
    <t>740*1,8*1,6/3</t>
  </si>
  <si>
    <t>OST</t>
  </si>
  <si>
    <t>Ostatní</t>
  </si>
  <si>
    <t>25</t>
  </si>
  <si>
    <t>7497351560</t>
  </si>
  <si>
    <t>Montáž přímého ukolejnění na elektrizovaných tratích nebo v kolejových obvodech</t>
  </si>
  <si>
    <t>512</t>
  </si>
  <si>
    <t>901078258</t>
  </si>
  <si>
    <t>26</t>
  </si>
  <si>
    <t>7497371630</t>
  </si>
  <si>
    <t>Demontáže zařízení trakčního vedení svodu propojení nebo ukolejnění na elektrizovaných tratích nebo v kolejových obvodech</t>
  </si>
  <si>
    <t>1882335544</t>
  </si>
  <si>
    <t>Demontáže zařízení trakčního vedení svodu propojení nebo ukolejnění na elektrizovaných tratích nebo v kolejových obvodech - demontáž stávajícího zařízení se všemi pomocnými doplňujícími úpravami</t>
  </si>
  <si>
    <t>27</t>
  </si>
  <si>
    <t>7594105010</t>
  </si>
  <si>
    <t>Odpojení a zpětné připojení lan propojovacích jednoho stykového transformátoru</t>
  </si>
  <si>
    <t>1944647079</t>
  </si>
  <si>
    <t>Odpojení a zpětné připojení lan propojovacích jednoho stykového transformátoru - včetně odpojení a připevnění lanového propojení na pražce nebo montážní trámky</t>
  </si>
  <si>
    <t>28</t>
  </si>
  <si>
    <t>7598095080</t>
  </si>
  <si>
    <t>Přezkoušení a regulace kolejových obvodů izolovaných</t>
  </si>
  <si>
    <t>106665400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</si>
  <si>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</si>
  <si>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29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</si>
  <si>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</si>
  <si>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</si>
  <si>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-953727920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</si>
  <si>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</si>
  <si>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</si>
  <si>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0,332*208</t>
  </si>
  <si>
    <t>30</t>
  </si>
  <si>
    <t>9902300700</t>
  </si>
  <si>
    <t>Doprava jednosměrná (např. nakupovaného materiálu) mechanizací o nosnosti přes 3,5 t sypanin KAMENIVA do 100 km</t>
  </si>
  <si>
    <t>-696708288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</si>
  <si>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</si>
  <si>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710,400</t>
  </si>
  <si>
    <t>31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</si>
  <si>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</si>
  <si>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</si>
  <si>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1220663929</t>
  </si>
  <si>
    <t>Doprava jednosměrná (např. nakupovaného materiálu)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</si>
  <si>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0,332*140</t>
  </si>
  <si>
    <t>32</t>
  </si>
  <si>
    <t>9902900400</t>
  </si>
  <si>
    <t>Složení objemnějšího kusového materiálu, vybouraných hmot - složení nových nást. desek</t>
  </si>
  <si>
    <t>1465206993</t>
  </si>
  <si>
    <t>Složení objemnějšího kusového materiálu, vybouraných hmot    Poznámka: 1. Ceny jsou určeny pro skládání materiálu z vlastních zásob objednatele.</t>
  </si>
  <si>
    <t>33</t>
  </si>
  <si>
    <t>9903200100</t>
  </si>
  <si>
    <t>Přeprava mechanizace na místo prováděných prací o hmotnosti přes 12 t přes 50 do 100 km</t>
  </si>
  <si>
    <t>-1783365570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</si>
  <si>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</si>
  <si>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34</t>
  </si>
  <si>
    <t>9903200200</t>
  </si>
  <si>
    <t>Přeprava mechanizace na místo prováděných prací o hmotnosti přes 12 t do 200 km</t>
  </si>
  <si>
    <t>1409269772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</si>
  <si>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</si>
  <si>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SO02 - Čištění kolejového lože - 2. kolej - Lidečko</t>
  </si>
  <si>
    <t>M - dodávky materiálu</t>
  </si>
  <si>
    <t>-2064172031</t>
  </si>
  <si>
    <t>-938608973</t>
  </si>
  <si>
    <t>(1225-210)*1</t>
  </si>
  <si>
    <t>-523180841</t>
  </si>
  <si>
    <t>1925731697</t>
  </si>
  <si>
    <t>5905085030</t>
  </si>
  <si>
    <t>Souvislé čištění KL strojně koleje pražce dřevěné rozdělení "e"</t>
  </si>
  <si>
    <t>-731616882</t>
  </si>
  <si>
    <t>Souvislé čištění KL strojně koleje pražce dřevěné rozdělení "e". Poznámka: 1. V cenách jsou započteny náklady na kontinuální čištění KL strojní čističkou, případné vložení geosyntetika, rozprostření výzisku na terén nebo naložení na dopravní prostředek, z</t>
  </si>
  <si>
    <t>-121226647</t>
  </si>
  <si>
    <t>1238965877</t>
  </si>
  <si>
    <t>1225*1,8/3</t>
  </si>
  <si>
    <t>-535614133</t>
  </si>
  <si>
    <t>-1562167049</t>
  </si>
  <si>
    <t>-1531490603</t>
  </si>
  <si>
    <t>Odsunutí pražce pro umožnění provedení svaru - zakopání těžícího zařízení</t>
  </si>
  <si>
    <t>-294581560</t>
  </si>
  <si>
    <t>-1112385243</t>
  </si>
  <si>
    <t>483751259</t>
  </si>
  <si>
    <t>5909030010</t>
  </si>
  <si>
    <t>Následná úprava GPK koleje směrové a výškové uspořádání pražce dřevěné nebo ocelové</t>
  </si>
  <si>
    <t>-621544186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</si>
  <si>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</si>
  <si>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-1608868421</t>
  </si>
  <si>
    <t>5909032010</t>
  </si>
  <si>
    <t>Přesná úprava GPK koleje směrové a výškové uspořádání pražce dřevěné nebo ocelové</t>
  </si>
  <si>
    <t>-1340342675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</si>
  <si>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</si>
  <si>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1014885607</t>
  </si>
  <si>
    <t>-652060488</t>
  </si>
  <si>
    <t>762340564</t>
  </si>
  <si>
    <t>-425209827</t>
  </si>
  <si>
    <t>5999005060</t>
  </si>
  <si>
    <t>Třídění ostatního materiálu - panely</t>
  </si>
  <si>
    <t>84725540</t>
  </si>
  <si>
    <t>Třídění ostatního materiálu. Poznámka: 1. V cenách jsou započteny náklady na manipulaci, vytřídění a uložení materiálu na úložiště nebo do skladu.</t>
  </si>
  <si>
    <t>0,332*210</t>
  </si>
  <si>
    <t>5914125030</t>
  </si>
  <si>
    <t>Montáž nástupištních desek Sudop K (KD,KS) 150</t>
  </si>
  <si>
    <t>-1921627583</t>
  </si>
  <si>
    <t>Montáž nástupištních desek Sudop K (KD,KS) 150. Poznámka: 1. V cenách jsou započteny náklady na manipulaci a montáž desek podle vzorového listu. 2. V cenách nejsou obsaženy náklady na dodávku materiálu.</t>
  </si>
  <si>
    <t>-2144987343</t>
  </si>
  <si>
    <t>987524382</t>
  </si>
  <si>
    <t>dodávky materiálu</t>
  </si>
  <si>
    <t>557586596</t>
  </si>
  <si>
    <t>1225*1,8*1,6/3</t>
  </si>
  <si>
    <t>-1376161304</t>
  </si>
  <si>
    <t>-944117303</t>
  </si>
  <si>
    <t>603046401</t>
  </si>
  <si>
    <t>-262195631</t>
  </si>
  <si>
    <t>1723330540</t>
  </si>
  <si>
    <t>1176</t>
  </si>
  <si>
    <t>SO03 - Čištění kolejového lože - 1. kolej - Lidečko</t>
  </si>
  <si>
    <t>1455785215</t>
  </si>
  <si>
    <t>-1055037818</t>
  </si>
  <si>
    <t>760*1</t>
  </si>
  <si>
    <t>1894177784</t>
  </si>
  <si>
    <t>34799094</t>
  </si>
  <si>
    <t>-1358502280</t>
  </si>
  <si>
    <t>-990776409</t>
  </si>
  <si>
    <t>-1446377569</t>
  </si>
  <si>
    <t>1240*1,8/3</t>
  </si>
  <si>
    <t>-1450363709</t>
  </si>
  <si>
    <t>1371385382</t>
  </si>
  <si>
    <t>-1811936740</t>
  </si>
  <si>
    <t>-738085054</t>
  </si>
  <si>
    <t>756223732</t>
  </si>
  <si>
    <t>1446702825</t>
  </si>
  <si>
    <t>-1731392455</t>
  </si>
  <si>
    <t>9164124</t>
  </si>
  <si>
    <t>360329787</t>
  </si>
  <si>
    <t>-870606000</t>
  </si>
  <si>
    <t>-308674848</t>
  </si>
  <si>
    <t>232720425</t>
  </si>
  <si>
    <t>-108425533</t>
  </si>
  <si>
    <t>1047168838</t>
  </si>
  <si>
    <t>0,332*205</t>
  </si>
  <si>
    <t>-1254841468</t>
  </si>
  <si>
    <t>1583007876</t>
  </si>
  <si>
    <t>-1715062353</t>
  </si>
  <si>
    <t>-1000638279</t>
  </si>
  <si>
    <t>1240*1,8*1,6/3</t>
  </si>
  <si>
    <t>-243210577</t>
  </si>
  <si>
    <t>-700813632</t>
  </si>
  <si>
    <t>-1581470287</t>
  </si>
  <si>
    <t>-984227190</t>
  </si>
  <si>
    <t>1878892450</t>
  </si>
  <si>
    <t>1190,4</t>
  </si>
  <si>
    <t>1276901570</t>
  </si>
  <si>
    <t xml:space="preserve">Přeprava mechanizace na místo prováděných prací o hmotnosti přes 12 t do 200 km </t>
  </si>
  <si>
    <t>997539038</t>
  </si>
  <si>
    <t>SO04 - Souvislá výměna kolejnic kol. č.1 a č.2</t>
  </si>
  <si>
    <t>M-SZ - dodávky materiálu - SPRÁVA ŽELEZNIC</t>
  </si>
  <si>
    <t>247378563</t>
  </si>
  <si>
    <t>925675951</t>
  </si>
  <si>
    <t>5907025047</t>
  </si>
  <si>
    <t>Výměna kolejnicových pásů stávající upevnění tv. S49 rozdělení "e"</t>
  </si>
  <si>
    <t>-1542477237</t>
  </si>
  <si>
    <t>Výměna kolejnicových pásů stávající upevnění tv. S49 rozdělení "e". Poznámka: 1. V cenách jsou započteny náklady na demontáž upevňovadel, výměnu kolejnicových pásů, dílů a součástí, montáž upevňovadel, úpravu dilatačních spár, pryžových podložek, zřízení</t>
  </si>
  <si>
    <t>Poznámka k položce:_x000D_
Metr kolejnice=m</t>
  </si>
  <si>
    <t>5907050120</t>
  </si>
  <si>
    <t>Dělení kolejnic kyslíkem soustavy S49 nebo T</t>
  </si>
  <si>
    <t>-1074526525</t>
  </si>
  <si>
    <t>Dělení kolejnic kyslíkem soustavy S49 nebo T. Poznámka: 1. V cenách jsou započteny náklady na manipulaci, podložení, označení a provedení řezu kolejnice.</t>
  </si>
  <si>
    <t>Poznámka k položce:_x000D_
Řez=kus</t>
  </si>
  <si>
    <t>0,523809523809524*168 'Přepočtené koeficientem množství</t>
  </si>
  <si>
    <t>74183105</t>
  </si>
  <si>
    <t>838271547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</si>
  <si>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</si>
  <si>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5910015020</t>
  </si>
  <si>
    <t>Odtavovací stykové svařování mobilní svářečkou kolejnic nových délky do 150 m tv. S49</t>
  </si>
  <si>
    <t>svar</t>
  </si>
  <si>
    <t>720426104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</si>
  <si>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</t>
  </si>
  <si>
    <t>5910020130</t>
  </si>
  <si>
    <t>Svařování kolejnic termitem plný předehřev standardní spára svar jednotlivý tv. S49</t>
  </si>
  <si>
    <t>-966282538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</si>
  <si>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</t>
  </si>
  <si>
    <t>5910035030</t>
  </si>
  <si>
    <t>Dosažení dovolené upínací teploty v BK prodloužením kolejnicového pásu v koleji tv. S49</t>
  </si>
  <si>
    <t>64</t>
  </si>
  <si>
    <t>1942453519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</si>
  <si>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</t>
  </si>
  <si>
    <t>5910040240</t>
  </si>
  <si>
    <t>Umožnění volné dilatace kolejnice bez demontáže nebo montáže upevňovadel s osazením a odstraněním kluzných podložek rozdělení pražců "e"</t>
  </si>
  <si>
    <t>-1531385435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</si>
  <si>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</t>
  </si>
  <si>
    <t>5910045040</t>
  </si>
  <si>
    <t>Zajištění polohy kolejnice bočními válečkovými opěrkami rozdělení pražců "e"</t>
  </si>
  <si>
    <t>-1412375951</t>
  </si>
  <si>
    <t>Zajištění polohy kolejnice bočními válečkovými opěrkami rozdělení pražců "e". Poznámka: 1. V cenách jsou započteny náklady na montáž a demontáž bočních opěrek v oblouku o malém poloměru.</t>
  </si>
  <si>
    <t>-579414155</t>
  </si>
  <si>
    <t>M-SZ</t>
  </si>
  <si>
    <t>dodávky materiálu - SPRÁVA ŽELEZNIC</t>
  </si>
  <si>
    <t>5957104025</t>
  </si>
  <si>
    <t>Kolejnicové pásy třídy R260 tv. 49 E1 délky 75 metrů - dodávka Správy Železnic</t>
  </si>
  <si>
    <t>-851684677</t>
  </si>
  <si>
    <t>Kolejnicové pásy třídy R260 tv. 49 E1 délky 75 metrů</t>
  </si>
  <si>
    <t>872029698</t>
  </si>
  <si>
    <t>-512586449</t>
  </si>
  <si>
    <t xml:space="preserve">Doprava obousměrná (např. dodávek z vlastních zásob zhotovitele nebo objednatele nebo výzisku) mechanizací o nosnosti přes 3,5 t objemnějšího kusového materiálu - kolejnic do 10 km -  vyvezení a složení kolejnic </t>
  </si>
  <si>
    <t>-1100810270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</si>
  <si>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</si>
  <si>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0,0494*75*42</t>
  </si>
  <si>
    <t>-704822642</t>
  </si>
  <si>
    <t>2116040889</t>
  </si>
  <si>
    <t>-1842954658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</si>
  <si>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</si>
  <si>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VRN - VRN</t>
  </si>
  <si>
    <t>VRN - Vedlejší rozpočtové náklady</t>
  </si>
  <si>
    <t>Vedlejší rozpočtové náklady</t>
  </si>
  <si>
    <t>022111011</t>
  </si>
  <si>
    <t>Geodetické práce Kontrola PPK při směrové a výškové úpravě koleje zaměřením APK trať dvoukolejná</t>
  </si>
  <si>
    <t>-226388074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</si>
  <si>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</si>
  <si>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023113011</t>
  </si>
  <si>
    <t>Projektové práce Technický projekt zajištění PPK s optimalizací nivelety/osy koleje trať dvoukolejná</t>
  </si>
  <si>
    <t>-1686148526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</si>
  <si>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</si>
  <si>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022121001</t>
  </si>
  <si>
    <t>Geodetické práce Diagnostika technické infrastruktury Vytýčení trasy inženýrských sítí</t>
  </si>
  <si>
    <t>%</t>
  </si>
  <si>
    <t>-2127927985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</si>
  <si>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</si>
  <si>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</si>
  <si>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024101001</t>
  </si>
  <si>
    <t>Inženýrská činnost střežení pracovní skupiny zaměstnanců</t>
  </si>
  <si>
    <t>-2256355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</si>
  <si>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</si>
  <si>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</si>
  <si>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-1184149424</t>
  </si>
  <si>
    <t>Poznámka k položce:_x000D_
Základna pro výpočet - ZRN</t>
  </si>
  <si>
    <t>033121001</t>
  </si>
  <si>
    <t>Provozní vlivy Rušení prací železničním provozem širá trať nebo dopravny s kolejovým rozvětvením s počtem vlaků za směnu 8,5 hod. do 25</t>
  </si>
  <si>
    <t>684086681</t>
  </si>
  <si>
    <t>033131001</t>
  </si>
  <si>
    <t>Provozní vlivy Organizační zajištění prací při zřizování a udržování BK kolejí a výhybek</t>
  </si>
  <si>
    <t>-2041405024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</si>
  <si>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</si>
  <si>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1200</t>
  </si>
  <si>
    <t>Součet</t>
  </si>
  <si>
    <t>034111001</t>
  </si>
  <si>
    <t>Další náklady na pracovníky Zákonné příplatky ke mzdě za práci o sobotách, nedělích a státem uznaných svátcích</t>
  </si>
  <si>
    <t>Kč/hod</t>
  </si>
  <si>
    <t>-1052044192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</si>
</sst>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1"/>
      <c r="AQ5" s="21"/>
      <c r="AR5" s="19"/>
      <c r="BE5" s="280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1"/>
      <c r="AQ6" s="21"/>
      <c r="AR6" s="19"/>
      <c r="BE6" s="28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81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81"/>
      <c r="BS10" s="16" t="s">
        <v>6</v>
      </c>
    </row>
    <row r="11" spans="1:74" s="1" customFormat="1" ht="18.45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81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81"/>
      <c r="BS13" s="16" t="s">
        <v>6</v>
      </c>
    </row>
    <row r="14" spans="1:74" ht="13.2">
      <c r="B14" s="20"/>
      <c r="C14" s="21"/>
      <c r="D14" s="21"/>
      <c r="E14" s="286" t="s">
        <v>28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81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81"/>
      <c r="BS16" s="16" t="s">
        <v>4</v>
      </c>
    </row>
    <row r="17" spans="1:71" s="1" customFormat="1" ht="18.45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81"/>
      <c r="BS17" s="16" t="s">
        <v>31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1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81"/>
      <c r="BS19" s="16" t="s">
        <v>6</v>
      </c>
    </row>
    <row r="20" spans="1:71" s="1" customFormat="1" ht="18.45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81"/>
      <c r="BS20" s="16" t="s">
        <v>31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1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1"/>
    </row>
    <row r="23" spans="1:71" s="1" customFormat="1" ht="16.5" customHeight="1">
      <c r="B23" s="20"/>
      <c r="C23" s="21"/>
      <c r="D23" s="21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1"/>
      <c r="AP23" s="21"/>
      <c r="AQ23" s="21"/>
      <c r="AR23" s="19"/>
      <c r="BE23" s="281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1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1"/>
    </row>
    <row r="26" spans="1:71" s="2" customFormat="1" ht="25.95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2">
        <f>ROUND(AG94,2)</f>
        <v>2012360</v>
      </c>
      <c r="AL26" s="273"/>
      <c r="AM26" s="273"/>
      <c r="AN26" s="273"/>
      <c r="AO26" s="273"/>
      <c r="AP26" s="35"/>
      <c r="AQ26" s="35"/>
      <c r="AR26" s="38"/>
      <c r="BE26" s="281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1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4" t="s">
        <v>35</v>
      </c>
      <c r="M28" s="274"/>
      <c r="N28" s="274"/>
      <c r="O28" s="274"/>
      <c r="P28" s="274"/>
      <c r="Q28" s="35"/>
      <c r="R28" s="35"/>
      <c r="S28" s="35"/>
      <c r="T28" s="35"/>
      <c r="U28" s="35"/>
      <c r="V28" s="35"/>
      <c r="W28" s="274" t="s">
        <v>36</v>
      </c>
      <c r="X28" s="274"/>
      <c r="Y28" s="274"/>
      <c r="Z28" s="274"/>
      <c r="AA28" s="274"/>
      <c r="AB28" s="274"/>
      <c r="AC28" s="274"/>
      <c r="AD28" s="274"/>
      <c r="AE28" s="274"/>
      <c r="AF28" s="35"/>
      <c r="AG28" s="35"/>
      <c r="AH28" s="35"/>
      <c r="AI28" s="35"/>
      <c r="AJ28" s="35"/>
      <c r="AK28" s="274" t="s">
        <v>37</v>
      </c>
      <c r="AL28" s="274"/>
      <c r="AM28" s="274"/>
      <c r="AN28" s="274"/>
      <c r="AO28" s="274"/>
      <c r="AP28" s="35"/>
      <c r="AQ28" s="35"/>
      <c r="AR28" s="38"/>
      <c r="BE28" s="281"/>
    </row>
    <row r="29" spans="1:71" s="3" customFormat="1" ht="14.4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68">
        <v>0.21</v>
      </c>
      <c r="M29" s="267"/>
      <c r="N29" s="267"/>
      <c r="O29" s="267"/>
      <c r="P29" s="267"/>
      <c r="Q29" s="40"/>
      <c r="R29" s="40"/>
      <c r="S29" s="40"/>
      <c r="T29" s="40"/>
      <c r="U29" s="40"/>
      <c r="V29" s="40"/>
      <c r="W29" s="266">
        <f>ROUND(AZ94, 2)</f>
        <v>2012360</v>
      </c>
      <c r="X29" s="267"/>
      <c r="Y29" s="267"/>
      <c r="Z29" s="267"/>
      <c r="AA29" s="267"/>
      <c r="AB29" s="267"/>
      <c r="AC29" s="267"/>
      <c r="AD29" s="267"/>
      <c r="AE29" s="267"/>
      <c r="AF29" s="40"/>
      <c r="AG29" s="40"/>
      <c r="AH29" s="40"/>
      <c r="AI29" s="40"/>
      <c r="AJ29" s="40"/>
      <c r="AK29" s="266">
        <f>ROUND(AV94, 2)</f>
        <v>422595.6</v>
      </c>
      <c r="AL29" s="267"/>
      <c r="AM29" s="267"/>
      <c r="AN29" s="267"/>
      <c r="AO29" s="267"/>
      <c r="AP29" s="40"/>
      <c r="AQ29" s="40"/>
      <c r="AR29" s="41"/>
      <c r="BE29" s="282"/>
    </row>
    <row r="30" spans="1:71" s="3" customFormat="1" ht="14.4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68">
        <v>0.15</v>
      </c>
      <c r="M30" s="267"/>
      <c r="N30" s="267"/>
      <c r="O30" s="267"/>
      <c r="P30" s="267"/>
      <c r="Q30" s="40"/>
      <c r="R30" s="40"/>
      <c r="S30" s="40"/>
      <c r="T30" s="40"/>
      <c r="U30" s="40"/>
      <c r="V30" s="40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40"/>
      <c r="AG30" s="40"/>
      <c r="AH30" s="40"/>
      <c r="AI30" s="40"/>
      <c r="AJ30" s="40"/>
      <c r="AK30" s="266">
        <f>ROUND(AW94, 2)</f>
        <v>0</v>
      </c>
      <c r="AL30" s="267"/>
      <c r="AM30" s="267"/>
      <c r="AN30" s="267"/>
      <c r="AO30" s="267"/>
      <c r="AP30" s="40"/>
      <c r="AQ30" s="40"/>
      <c r="AR30" s="41"/>
      <c r="BE30" s="282"/>
    </row>
    <row r="31" spans="1:71" s="3" customFormat="1" ht="14.4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68">
        <v>0.21</v>
      </c>
      <c r="M31" s="267"/>
      <c r="N31" s="267"/>
      <c r="O31" s="267"/>
      <c r="P31" s="267"/>
      <c r="Q31" s="40"/>
      <c r="R31" s="40"/>
      <c r="S31" s="40"/>
      <c r="T31" s="40"/>
      <c r="U31" s="40"/>
      <c r="V31" s="40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F31" s="40"/>
      <c r="AG31" s="40"/>
      <c r="AH31" s="40"/>
      <c r="AI31" s="40"/>
      <c r="AJ31" s="40"/>
      <c r="AK31" s="266">
        <v>0</v>
      </c>
      <c r="AL31" s="267"/>
      <c r="AM31" s="267"/>
      <c r="AN31" s="267"/>
      <c r="AO31" s="267"/>
      <c r="AP31" s="40"/>
      <c r="AQ31" s="40"/>
      <c r="AR31" s="41"/>
      <c r="BE31" s="282"/>
    </row>
    <row r="32" spans="1:71" s="3" customFormat="1" ht="14.4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68">
        <v>0.15</v>
      </c>
      <c r="M32" s="267"/>
      <c r="N32" s="267"/>
      <c r="O32" s="267"/>
      <c r="P32" s="267"/>
      <c r="Q32" s="40"/>
      <c r="R32" s="40"/>
      <c r="S32" s="40"/>
      <c r="T32" s="40"/>
      <c r="U32" s="40"/>
      <c r="V32" s="40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F32" s="40"/>
      <c r="AG32" s="40"/>
      <c r="AH32" s="40"/>
      <c r="AI32" s="40"/>
      <c r="AJ32" s="40"/>
      <c r="AK32" s="266">
        <v>0</v>
      </c>
      <c r="AL32" s="267"/>
      <c r="AM32" s="267"/>
      <c r="AN32" s="267"/>
      <c r="AO32" s="267"/>
      <c r="AP32" s="40"/>
      <c r="AQ32" s="40"/>
      <c r="AR32" s="41"/>
      <c r="BE32" s="282"/>
    </row>
    <row r="33" spans="1:57" s="3" customFormat="1" ht="14.4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68">
        <v>0</v>
      </c>
      <c r="M33" s="267"/>
      <c r="N33" s="267"/>
      <c r="O33" s="267"/>
      <c r="P33" s="267"/>
      <c r="Q33" s="40"/>
      <c r="R33" s="40"/>
      <c r="S33" s="40"/>
      <c r="T33" s="40"/>
      <c r="U33" s="40"/>
      <c r="V33" s="40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40"/>
      <c r="AG33" s="40"/>
      <c r="AH33" s="40"/>
      <c r="AI33" s="40"/>
      <c r="AJ33" s="40"/>
      <c r="AK33" s="266">
        <v>0</v>
      </c>
      <c r="AL33" s="267"/>
      <c r="AM33" s="267"/>
      <c r="AN33" s="267"/>
      <c r="AO33" s="267"/>
      <c r="AP33" s="40"/>
      <c r="AQ33" s="40"/>
      <c r="AR33" s="41"/>
      <c r="BE33" s="282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1"/>
    </row>
    <row r="35" spans="1:57" s="2" customFormat="1" ht="25.95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79" t="s">
        <v>46</v>
      </c>
      <c r="Y35" s="277"/>
      <c r="Z35" s="277"/>
      <c r="AA35" s="277"/>
      <c r="AB35" s="277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2434955.6</v>
      </c>
      <c r="AL35" s="277"/>
      <c r="AM35" s="277"/>
      <c r="AN35" s="277"/>
      <c r="AO35" s="278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A25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9" t="str">
        <f>K6</f>
        <v>Oprava trati v úseku Valašská Polanka - Horní Lideč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Horní Lideč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1" t="str">
        <f>IF(AN8= "","",AN8)</f>
        <v/>
      </c>
      <c r="AN87" s="271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4" t="str">
        <f>IF(E17="","",E17)</f>
        <v xml:space="preserve"> </v>
      </c>
      <c r="AN89" s="255"/>
      <c r="AO89" s="255"/>
      <c r="AP89" s="255"/>
      <c r="AQ89" s="35"/>
      <c r="AR89" s="38"/>
      <c r="AS89" s="248" t="s">
        <v>54</v>
      </c>
      <c r="AT89" s="24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5.6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4" t="str">
        <f>IF(E20="","",E20)</f>
        <v>Správa železnic, státní organizace</v>
      </c>
      <c r="AN90" s="255"/>
      <c r="AO90" s="255"/>
      <c r="AP90" s="255"/>
      <c r="AQ90" s="35"/>
      <c r="AR90" s="38"/>
      <c r="AS90" s="250"/>
      <c r="AT90" s="25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2"/>
      <c r="AT91" s="25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6" t="s">
        <v>55</v>
      </c>
      <c r="D92" s="257"/>
      <c r="E92" s="257"/>
      <c r="F92" s="257"/>
      <c r="G92" s="257"/>
      <c r="H92" s="72"/>
      <c r="I92" s="259" t="s">
        <v>56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57</v>
      </c>
      <c r="AH92" s="257"/>
      <c r="AI92" s="257"/>
      <c r="AJ92" s="257"/>
      <c r="AK92" s="257"/>
      <c r="AL92" s="257"/>
      <c r="AM92" s="257"/>
      <c r="AN92" s="259" t="s">
        <v>58</v>
      </c>
      <c r="AO92" s="257"/>
      <c r="AP92" s="260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4">
        <f>ROUND(SUM(AG95:AG99),2)</f>
        <v>2012360</v>
      </c>
      <c r="AH94" s="264"/>
      <c r="AI94" s="264"/>
      <c r="AJ94" s="264"/>
      <c r="AK94" s="264"/>
      <c r="AL94" s="264"/>
      <c r="AM94" s="264"/>
      <c r="AN94" s="265">
        <f t="shared" ref="AN94:AN99" si="0">SUM(AG94,AT94)</f>
        <v>2434955.6</v>
      </c>
      <c r="AO94" s="265"/>
      <c r="AP94" s="265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422595.6</v>
      </c>
      <c r="AU94" s="88">
        <f>ROUND(SUM(AU95:AU99),5)</f>
        <v>0</v>
      </c>
      <c r="AV94" s="87">
        <f>ROUND(AZ94*L29,2)</f>
        <v>422595.6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2012360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24.75" customHeight="1">
      <c r="A95" s="92" t="s">
        <v>78</v>
      </c>
      <c r="B95" s="93"/>
      <c r="C95" s="94"/>
      <c r="D95" s="261" t="s">
        <v>79</v>
      </c>
      <c r="E95" s="261"/>
      <c r="F95" s="261"/>
      <c r="G95" s="261"/>
      <c r="H95" s="261"/>
      <c r="I95" s="95"/>
      <c r="J95" s="261" t="s">
        <v>80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2">
        <f>'SO01 - Čištění kolejového...'!J30</f>
        <v>0</v>
      </c>
      <c r="AH95" s="263"/>
      <c r="AI95" s="263"/>
      <c r="AJ95" s="263"/>
      <c r="AK95" s="263"/>
      <c r="AL95" s="263"/>
      <c r="AM95" s="263"/>
      <c r="AN95" s="262">
        <f t="shared" si="0"/>
        <v>0</v>
      </c>
      <c r="AO95" s="263"/>
      <c r="AP95" s="263"/>
      <c r="AQ95" s="96" t="s">
        <v>81</v>
      </c>
      <c r="AR95" s="97"/>
      <c r="AS95" s="98">
        <v>0</v>
      </c>
      <c r="AT95" s="99">
        <f t="shared" si="1"/>
        <v>0</v>
      </c>
      <c r="AU95" s="100">
        <f>'SO01 - Čištění kolejového...'!P121</f>
        <v>0</v>
      </c>
      <c r="AV95" s="99">
        <f>'SO01 - Čištění kolejového...'!J33</f>
        <v>0</v>
      </c>
      <c r="AW95" s="99">
        <f>'SO01 - Čištění kolejového...'!J34</f>
        <v>0</v>
      </c>
      <c r="AX95" s="99">
        <f>'SO01 - Čištění kolejového...'!J35</f>
        <v>0</v>
      </c>
      <c r="AY95" s="99">
        <f>'SO01 - Čištění kolejového...'!J36</f>
        <v>0</v>
      </c>
      <c r="AZ95" s="99">
        <f>'SO01 - Čištění kolejového...'!F33</f>
        <v>0</v>
      </c>
      <c r="BA95" s="99">
        <f>'SO01 - Čištění kolejového...'!F34</f>
        <v>0</v>
      </c>
      <c r="BB95" s="99">
        <f>'SO01 - Čištění kolejového...'!F35</f>
        <v>0</v>
      </c>
      <c r="BC95" s="99">
        <f>'SO01 - Čištění kolejového...'!F36</f>
        <v>0</v>
      </c>
      <c r="BD95" s="101">
        <f>'SO01 - Čištění kolejového...'!F37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24.75" customHeight="1">
      <c r="A96" s="92" t="s">
        <v>78</v>
      </c>
      <c r="B96" s="93"/>
      <c r="C96" s="94"/>
      <c r="D96" s="261" t="s">
        <v>85</v>
      </c>
      <c r="E96" s="261"/>
      <c r="F96" s="261"/>
      <c r="G96" s="261"/>
      <c r="H96" s="261"/>
      <c r="I96" s="95"/>
      <c r="J96" s="261" t="s">
        <v>86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2">
        <f>'SO02 - Čištění kolejového...'!J30</f>
        <v>0</v>
      </c>
      <c r="AH96" s="263"/>
      <c r="AI96" s="263"/>
      <c r="AJ96" s="263"/>
      <c r="AK96" s="263"/>
      <c r="AL96" s="263"/>
      <c r="AM96" s="263"/>
      <c r="AN96" s="262">
        <f t="shared" si="0"/>
        <v>0</v>
      </c>
      <c r="AO96" s="263"/>
      <c r="AP96" s="263"/>
      <c r="AQ96" s="96" t="s">
        <v>81</v>
      </c>
      <c r="AR96" s="97"/>
      <c r="AS96" s="98">
        <v>0</v>
      </c>
      <c r="AT96" s="99">
        <f t="shared" si="1"/>
        <v>0</v>
      </c>
      <c r="AU96" s="100">
        <f>'SO02 - Čištění kolejového...'!P121</f>
        <v>0</v>
      </c>
      <c r="AV96" s="99">
        <f>'SO02 - Čištění kolejového...'!J33</f>
        <v>0</v>
      </c>
      <c r="AW96" s="99">
        <f>'SO02 - Čištění kolejového...'!J34</f>
        <v>0</v>
      </c>
      <c r="AX96" s="99">
        <f>'SO02 - Čištění kolejového...'!J35</f>
        <v>0</v>
      </c>
      <c r="AY96" s="99">
        <f>'SO02 - Čištění kolejového...'!J36</f>
        <v>0</v>
      </c>
      <c r="AZ96" s="99">
        <f>'SO02 - Čištění kolejového...'!F33</f>
        <v>0</v>
      </c>
      <c r="BA96" s="99">
        <f>'SO02 - Čištění kolejového...'!F34</f>
        <v>0</v>
      </c>
      <c r="BB96" s="99">
        <f>'SO02 - Čištění kolejového...'!F35</f>
        <v>0</v>
      </c>
      <c r="BC96" s="99">
        <f>'SO02 - Čištění kolejového...'!F36</f>
        <v>0</v>
      </c>
      <c r="BD96" s="101">
        <f>'SO02 - Čištění kolejového...'!F37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24.75" customHeight="1">
      <c r="A97" s="92" t="s">
        <v>78</v>
      </c>
      <c r="B97" s="93"/>
      <c r="C97" s="94"/>
      <c r="D97" s="261" t="s">
        <v>88</v>
      </c>
      <c r="E97" s="261"/>
      <c r="F97" s="261"/>
      <c r="G97" s="261"/>
      <c r="H97" s="261"/>
      <c r="I97" s="95"/>
      <c r="J97" s="261" t="s">
        <v>89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2">
        <f>'SO03 - Čištění kolejového...'!J30</f>
        <v>0</v>
      </c>
      <c r="AH97" s="263"/>
      <c r="AI97" s="263"/>
      <c r="AJ97" s="263"/>
      <c r="AK97" s="263"/>
      <c r="AL97" s="263"/>
      <c r="AM97" s="263"/>
      <c r="AN97" s="262">
        <f t="shared" si="0"/>
        <v>0</v>
      </c>
      <c r="AO97" s="263"/>
      <c r="AP97" s="263"/>
      <c r="AQ97" s="96" t="s">
        <v>81</v>
      </c>
      <c r="AR97" s="97"/>
      <c r="AS97" s="98">
        <v>0</v>
      </c>
      <c r="AT97" s="99">
        <f t="shared" si="1"/>
        <v>0</v>
      </c>
      <c r="AU97" s="100">
        <f>'SO03 - Čištění kolejového...'!P121</f>
        <v>0</v>
      </c>
      <c r="AV97" s="99">
        <f>'SO03 - Čištění kolejového...'!J33</f>
        <v>0</v>
      </c>
      <c r="AW97" s="99">
        <f>'SO03 - Čištění kolejového...'!J34</f>
        <v>0</v>
      </c>
      <c r="AX97" s="99">
        <f>'SO03 - Čištění kolejového...'!J35</f>
        <v>0</v>
      </c>
      <c r="AY97" s="99">
        <f>'SO03 - Čištění kolejového...'!J36</f>
        <v>0</v>
      </c>
      <c r="AZ97" s="99">
        <f>'SO03 - Čištění kolejového...'!F33</f>
        <v>0</v>
      </c>
      <c r="BA97" s="99">
        <f>'SO03 - Čištění kolejového...'!F34</f>
        <v>0</v>
      </c>
      <c r="BB97" s="99">
        <f>'SO03 - Čištění kolejového...'!F35</f>
        <v>0</v>
      </c>
      <c r="BC97" s="99">
        <f>'SO03 - Čištění kolejového...'!F36</f>
        <v>0</v>
      </c>
      <c r="BD97" s="101">
        <f>'SO03 - Čištění kolejového...'!F37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16.5" customHeight="1">
      <c r="A98" s="92" t="s">
        <v>78</v>
      </c>
      <c r="B98" s="93"/>
      <c r="C98" s="94"/>
      <c r="D98" s="261" t="s">
        <v>91</v>
      </c>
      <c r="E98" s="261"/>
      <c r="F98" s="261"/>
      <c r="G98" s="261"/>
      <c r="H98" s="261"/>
      <c r="I98" s="95"/>
      <c r="J98" s="261" t="s">
        <v>92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2">
        <f>'SO04 - Souvislá výměna ko...'!J30</f>
        <v>2012360</v>
      </c>
      <c r="AH98" s="263"/>
      <c r="AI98" s="263"/>
      <c r="AJ98" s="263"/>
      <c r="AK98" s="263"/>
      <c r="AL98" s="263"/>
      <c r="AM98" s="263"/>
      <c r="AN98" s="262">
        <f t="shared" si="0"/>
        <v>2434955.6</v>
      </c>
      <c r="AO98" s="263"/>
      <c r="AP98" s="263"/>
      <c r="AQ98" s="96" t="s">
        <v>81</v>
      </c>
      <c r="AR98" s="97"/>
      <c r="AS98" s="98">
        <v>0</v>
      </c>
      <c r="AT98" s="99">
        <f t="shared" si="1"/>
        <v>422595.6</v>
      </c>
      <c r="AU98" s="100">
        <f>'SO04 - Souvislá výměna ko...'!P121</f>
        <v>0</v>
      </c>
      <c r="AV98" s="99">
        <f>'SO04 - Souvislá výměna ko...'!J33</f>
        <v>422595.6</v>
      </c>
      <c r="AW98" s="99">
        <f>'SO04 - Souvislá výměna ko...'!J34</f>
        <v>0</v>
      </c>
      <c r="AX98" s="99">
        <f>'SO04 - Souvislá výměna ko...'!J35</f>
        <v>0</v>
      </c>
      <c r="AY98" s="99">
        <f>'SO04 - Souvislá výměna ko...'!J36</f>
        <v>0</v>
      </c>
      <c r="AZ98" s="99">
        <f>'SO04 - Souvislá výměna ko...'!F33</f>
        <v>2012360</v>
      </c>
      <c r="BA98" s="99">
        <f>'SO04 - Souvislá výměna ko...'!F34</f>
        <v>0</v>
      </c>
      <c r="BB98" s="99">
        <f>'SO04 - Souvislá výměna ko...'!F35</f>
        <v>0</v>
      </c>
      <c r="BC98" s="99">
        <f>'SO04 - Souvislá výměna ko...'!F36</f>
        <v>0</v>
      </c>
      <c r="BD98" s="101">
        <f>'SO04 - Souvislá výměna ko...'!F37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7" customFormat="1" ht="16.5" customHeight="1">
      <c r="A99" s="92" t="s">
        <v>78</v>
      </c>
      <c r="B99" s="93"/>
      <c r="C99" s="94"/>
      <c r="D99" s="261" t="s">
        <v>94</v>
      </c>
      <c r="E99" s="261"/>
      <c r="F99" s="261"/>
      <c r="G99" s="261"/>
      <c r="H99" s="261"/>
      <c r="I99" s="95"/>
      <c r="J99" s="261" t="s">
        <v>94</v>
      </c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62">
        <f>'VRN - VRN'!J30</f>
        <v>0</v>
      </c>
      <c r="AH99" s="263"/>
      <c r="AI99" s="263"/>
      <c r="AJ99" s="263"/>
      <c r="AK99" s="263"/>
      <c r="AL99" s="263"/>
      <c r="AM99" s="263"/>
      <c r="AN99" s="262">
        <f t="shared" si="0"/>
        <v>0</v>
      </c>
      <c r="AO99" s="263"/>
      <c r="AP99" s="263"/>
      <c r="AQ99" s="96" t="s">
        <v>81</v>
      </c>
      <c r="AR99" s="97"/>
      <c r="AS99" s="103">
        <v>0</v>
      </c>
      <c r="AT99" s="104">
        <f t="shared" si="1"/>
        <v>0</v>
      </c>
      <c r="AU99" s="105">
        <f>'VRN - VRN'!P118</f>
        <v>0</v>
      </c>
      <c r="AV99" s="104">
        <f>'VRN - VRN'!J33</f>
        <v>0</v>
      </c>
      <c r="AW99" s="104">
        <f>'VRN - VRN'!J34</f>
        <v>0</v>
      </c>
      <c r="AX99" s="104">
        <f>'VRN - VRN'!J35</f>
        <v>0</v>
      </c>
      <c r="AY99" s="104">
        <f>'VRN - VRN'!J36</f>
        <v>0</v>
      </c>
      <c r="AZ99" s="104">
        <f>'VRN - VRN'!F33</f>
        <v>0</v>
      </c>
      <c r="BA99" s="104">
        <f>'VRN - VRN'!F34</f>
        <v>0</v>
      </c>
      <c r="BB99" s="104">
        <f>'VRN - VRN'!F35</f>
        <v>0</v>
      </c>
      <c r="BC99" s="104">
        <f>'VRN - VRN'!F36</f>
        <v>0</v>
      </c>
      <c r="BD99" s="106">
        <f>'VRN - VRN'!F37</f>
        <v>0</v>
      </c>
      <c r="BT99" s="102" t="s">
        <v>82</v>
      </c>
      <c r="BV99" s="102" t="s">
        <v>76</v>
      </c>
      <c r="BW99" s="102" t="s">
        <v>95</v>
      </c>
      <c r="BX99" s="102" t="s">
        <v>5</v>
      </c>
      <c r="CL99" s="102" t="s">
        <v>1</v>
      </c>
      <c r="CM99" s="102" t="s">
        <v>84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xeNsAG3QjcoL5HOz49Nq0t+kdhNLIdmesx25hD/3JBtw/RpXcucC1SpasJnaYUonli3oYEPHP+XQhmMAYweQsQ==" saltValue="8vVDfvgivrLw0GG+BbttHG9UcQaDRRQbcNctWHg7LVIntS7DNJl8MUexfSoBk61OOnvTo9k5DM9tvYMtpvSse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SO01 - Čištění kolejového...'!C2" display="/"/>
    <hyperlink ref="A96" location="'SO02 - Čištění kolejového...'!C2" display="/"/>
    <hyperlink ref="A97" location="'SO03 - Čištění kolejového...'!C2" display="/"/>
    <hyperlink ref="A98" location="'SO04 - Souvislá výměna ko...'!C2" display="/"/>
    <hyperlink ref="A99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83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2" t="str">
        <f>'Rekapitulace stavby'!K6</f>
        <v>Oprava trati v úseku Valašská Polanka - Horní Lideč</v>
      </c>
      <c r="F7" s="293"/>
      <c r="G7" s="293"/>
      <c r="H7" s="29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94" t="s">
        <v>98</v>
      </c>
      <c r="F9" s="295"/>
      <c r="G9" s="295"/>
      <c r="H9" s="29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železnic, státní organizace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Správa železnic, státní organizace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38</v>
      </c>
      <c r="E33" s="111" t="s">
        <v>39</v>
      </c>
      <c r="F33" s="122">
        <f>ROUND((SUM(BE121:BE210)),  2)</f>
        <v>0</v>
      </c>
      <c r="G33" s="33"/>
      <c r="H33" s="33"/>
      <c r="I33" s="123">
        <v>0.21</v>
      </c>
      <c r="J33" s="122">
        <f>ROUND(((SUM(BE121:BE210))*I33),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40</v>
      </c>
      <c r="F34" s="122">
        <f>ROUND((SUM(BF121:BF210)),  2)</f>
        <v>0</v>
      </c>
      <c r="G34" s="33"/>
      <c r="H34" s="33"/>
      <c r="I34" s="123">
        <v>0.15</v>
      </c>
      <c r="J34" s="122">
        <f>ROUND(((SUM(BF121:BF210))*I34),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41</v>
      </c>
      <c r="F35" s="122">
        <f>ROUND((SUM(BG121:BG210)),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42</v>
      </c>
      <c r="F36" s="122">
        <f>ROUND((SUM(BH121:BH210)),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43</v>
      </c>
      <c r="F37" s="122">
        <f>ROUND((SUM(BI121:BI210)),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Oprava trati v úseku Valašská Polanka - Horní Lideč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69" t="str">
        <f>E9</f>
        <v>SO01 - Čištění kolejového lože - 2. kolej - Lužná u Vsetína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95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J170</f>
        <v>0</v>
      </c>
      <c r="K99" s="153"/>
      <c r="L99" s="157"/>
    </row>
    <row r="100" spans="1:31" s="9" customFormat="1" ht="24.9" customHeight="1">
      <c r="B100" s="146"/>
      <c r="C100" s="147"/>
      <c r="D100" s="148" t="s">
        <v>107</v>
      </c>
      <c r="E100" s="149"/>
      <c r="F100" s="149"/>
      <c r="G100" s="149"/>
      <c r="H100" s="149"/>
      <c r="I100" s="149"/>
      <c r="J100" s="150">
        <f>J177</f>
        <v>0</v>
      </c>
      <c r="K100" s="147"/>
      <c r="L100" s="151"/>
    </row>
    <row r="101" spans="1:31" s="9" customFormat="1" ht="24.9" customHeight="1">
      <c r="B101" s="146"/>
      <c r="C101" s="147"/>
      <c r="D101" s="148" t="s">
        <v>108</v>
      </c>
      <c r="E101" s="149"/>
      <c r="F101" s="149"/>
      <c r="G101" s="149"/>
      <c r="H101" s="149"/>
      <c r="I101" s="149"/>
      <c r="J101" s="150">
        <f>J183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Oprava trati v úseku Valašská Polanka - Horní Lideč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30" customHeight="1">
      <c r="A113" s="33"/>
      <c r="B113" s="34"/>
      <c r="C113" s="35"/>
      <c r="D113" s="35"/>
      <c r="E113" s="269" t="str">
        <f>E9</f>
        <v>SO01 - Čištění kolejového lože - 2. kolej - Lužná u Vsetína</v>
      </c>
      <c r="F113" s="289"/>
      <c r="G113" s="289"/>
      <c r="H113" s="28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>
        <f>IF(J12="","",J12)</f>
        <v>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23</v>
      </c>
      <c r="D117" s="35"/>
      <c r="E117" s="35"/>
      <c r="F117" s="26" t="str">
        <f>E15</f>
        <v>Správa železnic, státní organizace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32</v>
      </c>
      <c r="J118" s="31" t="str">
        <f>E24</f>
        <v>Správa železnic, státní organizace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110</v>
      </c>
      <c r="D120" s="161" t="s">
        <v>59</v>
      </c>
      <c r="E120" s="161" t="s">
        <v>55</v>
      </c>
      <c r="F120" s="161" t="s">
        <v>56</v>
      </c>
      <c r="G120" s="161" t="s">
        <v>111</v>
      </c>
      <c r="H120" s="161" t="s">
        <v>112</v>
      </c>
      <c r="I120" s="161" t="s">
        <v>113</v>
      </c>
      <c r="J120" s="162" t="s">
        <v>101</v>
      </c>
      <c r="K120" s="163" t="s">
        <v>114</v>
      </c>
      <c r="L120" s="164"/>
      <c r="M120" s="74" t="s">
        <v>1</v>
      </c>
      <c r="N120" s="75" t="s">
        <v>38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5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P122+P177+P183</f>
        <v>0</v>
      </c>
      <c r="Q121" s="78"/>
      <c r="R121" s="167">
        <f>R122+R177+R183</f>
        <v>755.19999999999993</v>
      </c>
      <c r="S121" s="78"/>
      <c r="T121" s="168">
        <f>T122+T177+T183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73</v>
      </c>
      <c r="AU121" s="16" t="s">
        <v>103</v>
      </c>
      <c r="BK121" s="169">
        <f>BK122+BK177+BK183</f>
        <v>0</v>
      </c>
    </row>
    <row r="122" spans="1:65" s="12" customFormat="1" ht="25.95" customHeight="1">
      <c r="B122" s="170"/>
      <c r="C122" s="171"/>
      <c r="D122" s="172" t="s">
        <v>73</v>
      </c>
      <c r="E122" s="173" t="s">
        <v>122</v>
      </c>
      <c r="F122" s="173" t="s">
        <v>123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P123+P170</f>
        <v>0</v>
      </c>
      <c r="Q122" s="178"/>
      <c r="R122" s="179">
        <f>R123+R170</f>
        <v>0</v>
      </c>
      <c r="S122" s="178"/>
      <c r="T122" s="180">
        <f>T123+T170</f>
        <v>0</v>
      </c>
      <c r="AR122" s="181" t="s">
        <v>82</v>
      </c>
      <c r="AT122" s="182" t="s">
        <v>73</v>
      </c>
      <c r="AU122" s="182" t="s">
        <v>74</v>
      </c>
      <c r="AY122" s="181" t="s">
        <v>124</v>
      </c>
      <c r="BK122" s="183">
        <f>BK123+BK170</f>
        <v>0</v>
      </c>
    </row>
    <row r="123" spans="1:65" s="12" customFormat="1" ht="22.95" customHeight="1">
      <c r="B123" s="170"/>
      <c r="C123" s="171"/>
      <c r="D123" s="172" t="s">
        <v>73</v>
      </c>
      <c r="E123" s="184" t="s">
        <v>125</v>
      </c>
      <c r="F123" s="184" t="s">
        <v>126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SUM(P124:P169)</f>
        <v>0</v>
      </c>
      <c r="Q123" s="178"/>
      <c r="R123" s="179">
        <f>SUM(R124:R169)</f>
        <v>0</v>
      </c>
      <c r="S123" s="178"/>
      <c r="T123" s="180">
        <f>SUM(T124:T169)</f>
        <v>0</v>
      </c>
      <c r="AR123" s="181" t="s">
        <v>82</v>
      </c>
      <c r="AT123" s="182" t="s">
        <v>73</v>
      </c>
      <c r="AU123" s="182" t="s">
        <v>82</v>
      </c>
      <c r="AY123" s="181" t="s">
        <v>124</v>
      </c>
      <c r="BK123" s="183">
        <f>SUM(BK124:BK169)</f>
        <v>0</v>
      </c>
    </row>
    <row r="124" spans="1:65" s="2" customFormat="1" ht="33" customHeight="1">
      <c r="A124" s="33"/>
      <c r="B124" s="34"/>
      <c r="C124" s="186" t="s">
        <v>82</v>
      </c>
      <c r="D124" s="186" t="s">
        <v>127</v>
      </c>
      <c r="E124" s="187" t="s">
        <v>128</v>
      </c>
      <c r="F124" s="188" t="s">
        <v>129</v>
      </c>
      <c r="G124" s="189" t="s">
        <v>130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39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131</v>
      </c>
      <c r="AT124" s="198" t="s">
        <v>127</v>
      </c>
      <c r="AU124" s="198" t="s">
        <v>84</v>
      </c>
      <c r="AY124" s="16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82</v>
      </c>
      <c r="BK124" s="199">
        <f>ROUND(I124*H124,2)</f>
        <v>0</v>
      </c>
      <c r="BL124" s="16" t="s">
        <v>131</v>
      </c>
      <c r="BM124" s="198" t="s">
        <v>132</v>
      </c>
    </row>
    <row r="125" spans="1:65" s="2" customFormat="1" ht="57.6">
      <c r="A125" s="33"/>
      <c r="B125" s="34"/>
      <c r="C125" s="35"/>
      <c r="D125" s="200" t="s">
        <v>133</v>
      </c>
      <c r="E125" s="35"/>
      <c r="F125" s="201" t="s">
        <v>134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84</v>
      </c>
    </row>
    <row r="126" spans="1:65" s="2" customFormat="1" ht="21.75" customHeight="1">
      <c r="A126" s="33"/>
      <c r="B126" s="34"/>
      <c r="C126" s="186" t="s">
        <v>84</v>
      </c>
      <c r="D126" s="186" t="s">
        <v>127</v>
      </c>
      <c r="E126" s="187" t="s">
        <v>135</v>
      </c>
      <c r="F126" s="188" t="s">
        <v>136</v>
      </c>
      <c r="G126" s="189" t="s">
        <v>137</v>
      </c>
      <c r="H126" s="190">
        <v>655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39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131</v>
      </c>
      <c r="AT126" s="198" t="s">
        <v>127</v>
      </c>
      <c r="AU126" s="198" t="s">
        <v>84</v>
      </c>
      <c r="AY126" s="16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82</v>
      </c>
      <c r="BK126" s="199">
        <f>ROUND(I126*H126,2)</f>
        <v>0</v>
      </c>
      <c r="BL126" s="16" t="s">
        <v>131</v>
      </c>
      <c r="BM126" s="198" t="s">
        <v>138</v>
      </c>
    </row>
    <row r="127" spans="1:65" s="2" customFormat="1" ht="48">
      <c r="A127" s="33"/>
      <c r="B127" s="34"/>
      <c r="C127" s="35"/>
      <c r="D127" s="200" t="s">
        <v>133</v>
      </c>
      <c r="E127" s="35"/>
      <c r="F127" s="201" t="s">
        <v>139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84</v>
      </c>
    </row>
    <row r="128" spans="1:65" s="2" customFormat="1" ht="33" customHeight="1">
      <c r="A128" s="33"/>
      <c r="B128" s="34"/>
      <c r="C128" s="186" t="s">
        <v>140</v>
      </c>
      <c r="D128" s="186" t="s">
        <v>127</v>
      </c>
      <c r="E128" s="187" t="s">
        <v>141</v>
      </c>
      <c r="F128" s="188" t="s">
        <v>142</v>
      </c>
      <c r="G128" s="189" t="s">
        <v>143</v>
      </c>
      <c r="H128" s="190">
        <v>5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39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131</v>
      </c>
      <c r="AT128" s="198" t="s">
        <v>127</v>
      </c>
      <c r="AU128" s="198" t="s">
        <v>84</v>
      </c>
      <c r="AY128" s="16" t="s">
        <v>124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82</v>
      </c>
      <c r="BK128" s="199">
        <f>ROUND(I128*H128,2)</f>
        <v>0</v>
      </c>
      <c r="BL128" s="16" t="s">
        <v>131</v>
      </c>
      <c r="BM128" s="198" t="s">
        <v>144</v>
      </c>
    </row>
    <row r="129" spans="1:65" s="2" customFormat="1" ht="48">
      <c r="A129" s="33"/>
      <c r="B129" s="34"/>
      <c r="C129" s="35"/>
      <c r="D129" s="200" t="s">
        <v>133</v>
      </c>
      <c r="E129" s="35"/>
      <c r="F129" s="201" t="s">
        <v>145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84</v>
      </c>
    </row>
    <row r="130" spans="1:65" s="2" customFormat="1" ht="16.5" customHeight="1">
      <c r="A130" s="33"/>
      <c r="B130" s="34"/>
      <c r="C130" s="186" t="s">
        <v>131</v>
      </c>
      <c r="D130" s="186" t="s">
        <v>127</v>
      </c>
      <c r="E130" s="187" t="s">
        <v>146</v>
      </c>
      <c r="F130" s="188" t="s">
        <v>147</v>
      </c>
      <c r="G130" s="189" t="s">
        <v>148</v>
      </c>
      <c r="H130" s="190">
        <v>140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39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131</v>
      </c>
      <c r="AT130" s="198" t="s">
        <v>127</v>
      </c>
      <c r="AU130" s="198" t="s">
        <v>84</v>
      </c>
      <c r="AY130" s="16" t="s">
        <v>124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82</v>
      </c>
      <c r="BK130" s="199">
        <f>ROUND(I130*H130,2)</f>
        <v>0</v>
      </c>
      <c r="BL130" s="16" t="s">
        <v>131</v>
      </c>
      <c r="BM130" s="198" t="s">
        <v>149</v>
      </c>
    </row>
    <row r="131" spans="1:65" s="2" customFormat="1" ht="28.8">
      <c r="A131" s="33"/>
      <c r="B131" s="34"/>
      <c r="C131" s="35"/>
      <c r="D131" s="200" t="s">
        <v>133</v>
      </c>
      <c r="E131" s="35"/>
      <c r="F131" s="201" t="s">
        <v>150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133</v>
      </c>
      <c r="AU131" s="16" t="s">
        <v>84</v>
      </c>
    </row>
    <row r="132" spans="1:65" s="2" customFormat="1" ht="21.75" customHeight="1">
      <c r="A132" s="33"/>
      <c r="B132" s="34"/>
      <c r="C132" s="186" t="s">
        <v>125</v>
      </c>
      <c r="D132" s="186" t="s">
        <v>127</v>
      </c>
      <c r="E132" s="187" t="s">
        <v>151</v>
      </c>
      <c r="F132" s="188" t="s">
        <v>152</v>
      </c>
      <c r="G132" s="189" t="s">
        <v>153</v>
      </c>
      <c r="H132" s="190">
        <v>0.74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39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131</v>
      </c>
      <c r="AT132" s="198" t="s">
        <v>127</v>
      </c>
      <c r="AU132" s="198" t="s">
        <v>84</v>
      </c>
      <c r="AY132" s="16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82</v>
      </c>
      <c r="BK132" s="199">
        <f>ROUND(I132*H132,2)</f>
        <v>0</v>
      </c>
      <c r="BL132" s="16" t="s">
        <v>131</v>
      </c>
      <c r="BM132" s="198" t="s">
        <v>154</v>
      </c>
    </row>
    <row r="133" spans="1:65" s="2" customFormat="1" ht="105.6">
      <c r="A133" s="33"/>
      <c r="B133" s="34"/>
      <c r="C133" s="35"/>
      <c r="D133" s="200" t="s">
        <v>133</v>
      </c>
      <c r="E133" s="35"/>
      <c r="F133" s="201" t="s">
        <v>155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84</v>
      </c>
    </row>
    <row r="134" spans="1:65" s="2" customFormat="1" ht="16.5" customHeight="1">
      <c r="A134" s="33"/>
      <c r="B134" s="34"/>
      <c r="C134" s="186" t="s">
        <v>156</v>
      </c>
      <c r="D134" s="186" t="s">
        <v>127</v>
      </c>
      <c r="E134" s="187" t="s">
        <v>157</v>
      </c>
      <c r="F134" s="188" t="s">
        <v>158</v>
      </c>
      <c r="G134" s="189" t="s">
        <v>143</v>
      </c>
      <c r="H134" s="190">
        <v>444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39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131</v>
      </c>
      <c r="AT134" s="198" t="s">
        <v>127</v>
      </c>
      <c r="AU134" s="198" t="s">
        <v>84</v>
      </c>
      <c r="AY134" s="16" t="s">
        <v>124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82</v>
      </c>
      <c r="BK134" s="199">
        <f>ROUND(I134*H134,2)</f>
        <v>0</v>
      </c>
      <c r="BL134" s="16" t="s">
        <v>131</v>
      </c>
      <c r="BM134" s="198" t="s">
        <v>159</v>
      </c>
    </row>
    <row r="135" spans="1:65" s="2" customFormat="1" ht="48">
      <c r="A135" s="33"/>
      <c r="B135" s="34"/>
      <c r="C135" s="35"/>
      <c r="D135" s="200" t="s">
        <v>133</v>
      </c>
      <c r="E135" s="35"/>
      <c r="F135" s="201" t="s">
        <v>160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84</v>
      </c>
    </row>
    <row r="136" spans="1:65" s="13" customFormat="1">
      <c r="B136" s="205"/>
      <c r="C136" s="206"/>
      <c r="D136" s="200" t="s">
        <v>161</v>
      </c>
      <c r="E136" s="207" t="s">
        <v>1</v>
      </c>
      <c r="F136" s="208" t="s">
        <v>162</v>
      </c>
      <c r="G136" s="206"/>
      <c r="H136" s="209">
        <v>444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161</v>
      </c>
      <c r="AU136" s="215" t="s">
        <v>84</v>
      </c>
      <c r="AV136" s="13" t="s">
        <v>84</v>
      </c>
      <c r="AW136" s="13" t="s">
        <v>31</v>
      </c>
      <c r="AX136" s="13" t="s">
        <v>82</v>
      </c>
      <c r="AY136" s="215" t="s">
        <v>124</v>
      </c>
    </row>
    <row r="137" spans="1:65" s="2" customFormat="1" ht="16.5" customHeight="1">
      <c r="A137" s="33"/>
      <c r="B137" s="34"/>
      <c r="C137" s="186" t="s">
        <v>163</v>
      </c>
      <c r="D137" s="186" t="s">
        <v>127</v>
      </c>
      <c r="E137" s="187" t="s">
        <v>164</v>
      </c>
      <c r="F137" s="188" t="s">
        <v>165</v>
      </c>
      <c r="G137" s="189" t="s">
        <v>153</v>
      </c>
      <c r="H137" s="190">
        <v>0.74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39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131</v>
      </c>
      <c r="AT137" s="198" t="s">
        <v>127</v>
      </c>
      <c r="AU137" s="198" t="s">
        <v>84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82</v>
      </c>
      <c r="BK137" s="199">
        <f>ROUND(I137*H137,2)</f>
        <v>0</v>
      </c>
      <c r="BL137" s="16" t="s">
        <v>131</v>
      </c>
      <c r="BM137" s="198" t="s">
        <v>166</v>
      </c>
    </row>
    <row r="138" spans="1:65" s="2" customFormat="1" ht="38.4">
      <c r="A138" s="33"/>
      <c r="B138" s="34"/>
      <c r="C138" s="35"/>
      <c r="D138" s="200" t="s">
        <v>133</v>
      </c>
      <c r="E138" s="35"/>
      <c r="F138" s="201" t="s">
        <v>167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84</v>
      </c>
    </row>
    <row r="139" spans="1:65" s="2" customFormat="1" ht="19.2">
      <c r="A139" s="33"/>
      <c r="B139" s="34"/>
      <c r="C139" s="35"/>
      <c r="D139" s="200" t="s">
        <v>168</v>
      </c>
      <c r="E139" s="35"/>
      <c r="F139" s="216" t="s">
        <v>169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168</v>
      </c>
      <c r="AU139" s="16" t="s">
        <v>84</v>
      </c>
    </row>
    <row r="140" spans="1:65" s="2" customFormat="1" ht="21.75" customHeight="1">
      <c r="A140" s="33"/>
      <c r="B140" s="34"/>
      <c r="C140" s="186" t="s">
        <v>170</v>
      </c>
      <c r="D140" s="186" t="s">
        <v>127</v>
      </c>
      <c r="E140" s="187" t="s">
        <v>171</v>
      </c>
      <c r="F140" s="188" t="s">
        <v>172</v>
      </c>
      <c r="G140" s="189" t="s">
        <v>148</v>
      </c>
      <c r="H140" s="190">
        <v>200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39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131</v>
      </c>
      <c r="AT140" s="198" t="s">
        <v>127</v>
      </c>
      <c r="AU140" s="198" t="s">
        <v>84</v>
      </c>
      <c r="AY140" s="16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82</v>
      </c>
      <c r="BK140" s="199">
        <f>ROUND(I140*H140,2)</f>
        <v>0</v>
      </c>
      <c r="BL140" s="16" t="s">
        <v>131</v>
      </c>
      <c r="BM140" s="198" t="s">
        <v>173</v>
      </c>
    </row>
    <row r="141" spans="1:65" s="2" customFormat="1" ht="48">
      <c r="A141" s="33"/>
      <c r="B141" s="34"/>
      <c r="C141" s="35"/>
      <c r="D141" s="200" t="s">
        <v>133</v>
      </c>
      <c r="E141" s="35"/>
      <c r="F141" s="201" t="s">
        <v>174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84</v>
      </c>
    </row>
    <row r="142" spans="1:65" s="2" customFormat="1" ht="19.2">
      <c r="A142" s="33"/>
      <c r="B142" s="34"/>
      <c r="C142" s="35"/>
      <c r="D142" s="200" t="s">
        <v>168</v>
      </c>
      <c r="E142" s="35"/>
      <c r="F142" s="216" t="s">
        <v>169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84</v>
      </c>
    </row>
    <row r="143" spans="1:65" s="2" customFormat="1" ht="16.5" customHeight="1">
      <c r="A143" s="33"/>
      <c r="B143" s="34"/>
      <c r="C143" s="186" t="s">
        <v>175</v>
      </c>
      <c r="D143" s="186" t="s">
        <v>127</v>
      </c>
      <c r="E143" s="187" t="s">
        <v>176</v>
      </c>
      <c r="F143" s="188" t="s">
        <v>177</v>
      </c>
      <c r="G143" s="189" t="s">
        <v>148</v>
      </c>
      <c r="H143" s="190">
        <v>140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39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131</v>
      </c>
      <c r="AT143" s="198" t="s">
        <v>127</v>
      </c>
      <c r="AU143" s="198" t="s">
        <v>84</v>
      </c>
      <c r="AY143" s="16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82</v>
      </c>
      <c r="BK143" s="199">
        <f>ROUND(I143*H143,2)</f>
        <v>0</v>
      </c>
      <c r="BL143" s="16" t="s">
        <v>131</v>
      </c>
      <c r="BM143" s="198" t="s">
        <v>178</v>
      </c>
    </row>
    <row r="144" spans="1:65" s="2" customFormat="1" ht="48">
      <c r="A144" s="33"/>
      <c r="B144" s="34"/>
      <c r="C144" s="35"/>
      <c r="D144" s="200" t="s">
        <v>133</v>
      </c>
      <c r="E144" s="35"/>
      <c r="F144" s="201" t="s">
        <v>179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21.75" customHeight="1">
      <c r="A145" s="33"/>
      <c r="B145" s="34"/>
      <c r="C145" s="186" t="s">
        <v>180</v>
      </c>
      <c r="D145" s="186" t="s">
        <v>127</v>
      </c>
      <c r="E145" s="187" t="s">
        <v>181</v>
      </c>
      <c r="F145" s="188" t="s">
        <v>182</v>
      </c>
      <c r="G145" s="189" t="s">
        <v>153</v>
      </c>
      <c r="H145" s="190">
        <v>0.74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39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131</v>
      </c>
      <c r="AT145" s="198" t="s">
        <v>127</v>
      </c>
      <c r="AU145" s="198" t="s">
        <v>84</v>
      </c>
      <c r="AY145" s="16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82</v>
      </c>
      <c r="BK145" s="199">
        <f>ROUND(I145*H145,2)</f>
        <v>0</v>
      </c>
      <c r="BL145" s="16" t="s">
        <v>131</v>
      </c>
      <c r="BM145" s="198" t="s">
        <v>183</v>
      </c>
    </row>
    <row r="146" spans="1:65" s="2" customFormat="1" ht="38.4">
      <c r="A146" s="33"/>
      <c r="B146" s="34"/>
      <c r="C146" s="35"/>
      <c r="D146" s="200" t="s">
        <v>133</v>
      </c>
      <c r="E146" s="35"/>
      <c r="F146" s="201" t="s">
        <v>184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84</v>
      </c>
    </row>
    <row r="147" spans="1:65" s="2" customFormat="1" ht="21.75" customHeight="1">
      <c r="A147" s="33"/>
      <c r="B147" s="34"/>
      <c r="C147" s="186" t="s">
        <v>185</v>
      </c>
      <c r="D147" s="186" t="s">
        <v>127</v>
      </c>
      <c r="E147" s="187" t="s">
        <v>186</v>
      </c>
      <c r="F147" s="188" t="s">
        <v>187</v>
      </c>
      <c r="G147" s="189" t="s">
        <v>153</v>
      </c>
      <c r="H147" s="190">
        <v>0.2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39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131</v>
      </c>
      <c r="AT147" s="198" t="s">
        <v>127</v>
      </c>
      <c r="AU147" s="198" t="s">
        <v>84</v>
      </c>
      <c r="AY147" s="16" t="s">
        <v>124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82</v>
      </c>
      <c r="BK147" s="199">
        <f>ROUND(I147*H147,2)</f>
        <v>0</v>
      </c>
      <c r="BL147" s="16" t="s">
        <v>131</v>
      </c>
      <c r="BM147" s="198" t="s">
        <v>188</v>
      </c>
    </row>
    <row r="148" spans="1:65" s="2" customFormat="1" ht="48">
      <c r="A148" s="33"/>
      <c r="B148" s="34"/>
      <c r="C148" s="35"/>
      <c r="D148" s="200" t="s">
        <v>133</v>
      </c>
      <c r="E148" s="35"/>
      <c r="F148" s="201" t="s">
        <v>189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84</v>
      </c>
    </row>
    <row r="149" spans="1:65" s="2" customFormat="1" ht="19.2">
      <c r="A149" s="33"/>
      <c r="B149" s="34"/>
      <c r="C149" s="35"/>
      <c r="D149" s="200" t="s">
        <v>168</v>
      </c>
      <c r="E149" s="35"/>
      <c r="F149" s="216" t="s">
        <v>169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168</v>
      </c>
      <c r="AU149" s="16" t="s">
        <v>84</v>
      </c>
    </row>
    <row r="150" spans="1:65" s="2" customFormat="1" ht="21.75" customHeight="1">
      <c r="A150" s="33"/>
      <c r="B150" s="34"/>
      <c r="C150" s="186" t="s">
        <v>190</v>
      </c>
      <c r="D150" s="186" t="s">
        <v>127</v>
      </c>
      <c r="E150" s="187" t="s">
        <v>191</v>
      </c>
      <c r="F150" s="188" t="s">
        <v>192</v>
      </c>
      <c r="G150" s="189" t="s">
        <v>153</v>
      </c>
      <c r="H150" s="190">
        <v>0.8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39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131</v>
      </c>
      <c r="AT150" s="198" t="s">
        <v>127</v>
      </c>
      <c r="AU150" s="198" t="s">
        <v>84</v>
      </c>
      <c r="AY150" s="16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82</v>
      </c>
      <c r="BK150" s="199">
        <f>ROUND(I150*H150,2)</f>
        <v>0</v>
      </c>
      <c r="BL150" s="16" t="s">
        <v>131</v>
      </c>
      <c r="BM150" s="198" t="s">
        <v>193</v>
      </c>
    </row>
    <row r="151" spans="1:65" s="2" customFormat="1" ht="48">
      <c r="A151" s="33"/>
      <c r="B151" s="34"/>
      <c r="C151" s="35"/>
      <c r="D151" s="200" t="s">
        <v>133</v>
      </c>
      <c r="E151" s="35"/>
      <c r="F151" s="201" t="s">
        <v>194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84</v>
      </c>
    </row>
    <row r="152" spans="1:65" s="2" customFormat="1" ht="19.2">
      <c r="A152" s="33"/>
      <c r="B152" s="34"/>
      <c r="C152" s="35"/>
      <c r="D152" s="200" t="s">
        <v>168</v>
      </c>
      <c r="E152" s="35"/>
      <c r="F152" s="216" t="s">
        <v>169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168</v>
      </c>
      <c r="AU152" s="16" t="s">
        <v>84</v>
      </c>
    </row>
    <row r="153" spans="1:65" s="2" customFormat="1" ht="21.75" customHeight="1">
      <c r="A153" s="33"/>
      <c r="B153" s="34"/>
      <c r="C153" s="186" t="s">
        <v>195</v>
      </c>
      <c r="D153" s="186" t="s">
        <v>127</v>
      </c>
      <c r="E153" s="187" t="s">
        <v>196</v>
      </c>
      <c r="F153" s="188" t="s">
        <v>197</v>
      </c>
      <c r="G153" s="189" t="s">
        <v>153</v>
      </c>
      <c r="H153" s="190">
        <v>0.1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39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131</v>
      </c>
      <c r="AT153" s="198" t="s">
        <v>127</v>
      </c>
      <c r="AU153" s="198" t="s">
        <v>84</v>
      </c>
      <c r="AY153" s="16" t="s">
        <v>124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82</v>
      </c>
      <c r="BK153" s="199">
        <f>ROUND(I153*H153,2)</f>
        <v>0</v>
      </c>
      <c r="BL153" s="16" t="s">
        <v>131</v>
      </c>
      <c r="BM153" s="198" t="s">
        <v>198</v>
      </c>
    </row>
    <row r="154" spans="1:65" s="2" customFormat="1" ht="48">
      <c r="A154" s="33"/>
      <c r="B154" s="34"/>
      <c r="C154" s="35"/>
      <c r="D154" s="200" t="s">
        <v>133</v>
      </c>
      <c r="E154" s="35"/>
      <c r="F154" s="201" t="s">
        <v>199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133</v>
      </c>
      <c r="AU154" s="16" t="s">
        <v>84</v>
      </c>
    </row>
    <row r="155" spans="1:65" s="2" customFormat="1" ht="19.2">
      <c r="A155" s="33"/>
      <c r="B155" s="34"/>
      <c r="C155" s="35"/>
      <c r="D155" s="200" t="s">
        <v>168</v>
      </c>
      <c r="E155" s="35"/>
      <c r="F155" s="216" t="s">
        <v>169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168</v>
      </c>
      <c r="AU155" s="16" t="s">
        <v>84</v>
      </c>
    </row>
    <row r="156" spans="1:65" s="2" customFormat="1" ht="21.75" customHeight="1">
      <c r="A156" s="33"/>
      <c r="B156" s="34"/>
      <c r="C156" s="186" t="s">
        <v>200</v>
      </c>
      <c r="D156" s="186" t="s">
        <v>127</v>
      </c>
      <c r="E156" s="187" t="s">
        <v>201</v>
      </c>
      <c r="F156" s="188" t="s">
        <v>202</v>
      </c>
      <c r="G156" s="189" t="s">
        <v>148</v>
      </c>
      <c r="H156" s="190">
        <v>24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39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131</v>
      </c>
      <c r="AT156" s="198" t="s">
        <v>127</v>
      </c>
      <c r="AU156" s="198" t="s">
        <v>84</v>
      </c>
      <c r="AY156" s="16" t="s">
        <v>124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82</v>
      </c>
      <c r="BK156" s="199">
        <f>ROUND(I156*H156,2)</f>
        <v>0</v>
      </c>
      <c r="BL156" s="16" t="s">
        <v>131</v>
      </c>
      <c r="BM156" s="198" t="s">
        <v>203</v>
      </c>
    </row>
    <row r="157" spans="1:65" s="2" customFormat="1" ht="28.8">
      <c r="A157" s="33"/>
      <c r="B157" s="34"/>
      <c r="C157" s="35"/>
      <c r="D157" s="200" t="s">
        <v>133</v>
      </c>
      <c r="E157" s="35"/>
      <c r="F157" s="201" t="s">
        <v>204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133</v>
      </c>
      <c r="AU157" s="16" t="s">
        <v>84</v>
      </c>
    </row>
    <row r="158" spans="1:65" s="2" customFormat="1" ht="19.2">
      <c r="A158" s="33"/>
      <c r="B158" s="34"/>
      <c r="C158" s="35"/>
      <c r="D158" s="200" t="s">
        <v>168</v>
      </c>
      <c r="E158" s="35"/>
      <c r="F158" s="216" t="s">
        <v>205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168</v>
      </c>
      <c r="AU158" s="16" t="s">
        <v>84</v>
      </c>
    </row>
    <row r="159" spans="1:65" s="2" customFormat="1" ht="16.5" customHeight="1">
      <c r="A159" s="33"/>
      <c r="B159" s="34"/>
      <c r="C159" s="186" t="s">
        <v>8</v>
      </c>
      <c r="D159" s="186" t="s">
        <v>127</v>
      </c>
      <c r="E159" s="187" t="s">
        <v>206</v>
      </c>
      <c r="F159" s="188" t="s">
        <v>207</v>
      </c>
      <c r="G159" s="189" t="s">
        <v>148</v>
      </c>
      <c r="H159" s="190">
        <v>24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39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131</v>
      </c>
      <c r="AT159" s="198" t="s">
        <v>127</v>
      </c>
      <c r="AU159" s="198" t="s">
        <v>84</v>
      </c>
      <c r="AY159" s="16" t="s">
        <v>124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82</v>
      </c>
      <c r="BK159" s="199">
        <f>ROUND(I159*H159,2)</f>
        <v>0</v>
      </c>
      <c r="BL159" s="16" t="s">
        <v>131</v>
      </c>
      <c r="BM159" s="198" t="s">
        <v>208</v>
      </c>
    </row>
    <row r="160" spans="1:65" s="2" customFormat="1" ht="38.4">
      <c r="A160" s="33"/>
      <c r="B160" s="34"/>
      <c r="C160" s="35"/>
      <c r="D160" s="200" t="s">
        <v>133</v>
      </c>
      <c r="E160" s="35"/>
      <c r="F160" s="201" t="s">
        <v>209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133</v>
      </c>
      <c r="AU160" s="16" t="s">
        <v>84</v>
      </c>
    </row>
    <row r="161" spans="1:65" s="2" customFormat="1" ht="19.2">
      <c r="A161" s="33"/>
      <c r="B161" s="34"/>
      <c r="C161" s="35"/>
      <c r="D161" s="200" t="s">
        <v>168</v>
      </c>
      <c r="E161" s="35"/>
      <c r="F161" s="216" t="s">
        <v>205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168</v>
      </c>
      <c r="AU161" s="16" t="s">
        <v>84</v>
      </c>
    </row>
    <row r="162" spans="1:65" s="2" customFormat="1" ht="21.75" customHeight="1">
      <c r="A162" s="33"/>
      <c r="B162" s="34"/>
      <c r="C162" s="186" t="s">
        <v>210</v>
      </c>
      <c r="D162" s="186" t="s">
        <v>127</v>
      </c>
      <c r="E162" s="187" t="s">
        <v>211</v>
      </c>
      <c r="F162" s="188" t="s">
        <v>212</v>
      </c>
      <c r="G162" s="189" t="s">
        <v>143</v>
      </c>
      <c r="H162" s="190">
        <v>245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39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131</v>
      </c>
      <c r="AT162" s="198" t="s">
        <v>127</v>
      </c>
      <c r="AU162" s="198" t="s">
        <v>84</v>
      </c>
      <c r="AY162" s="16" t="s">
        <v>124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82</v>
      </c>
      <c r="BK162" s="199">
        <f>ROUND(I162*H162,2)</f>
        <v>0</v>
      </c>
      <c r="BL162" s="16" t="s">
        <v>131</v>
      </c>
      <c r="BM162" s="198" t="s">
        <v>213</v>
      </c>
    </row>
    <row r="163" spans="1:65" s="2" customFormat="1" ht="48">
      <c r="A163" s="33"/>
      <c r="B163" s="34"/>
      <c r="C163" s="35"/>
      <c r="D163" s="200" t="s">
        <v>133</v>
      </c>
      <c r="E163" s="35"/>
      <c r="F163" s="201" t="s">
        <v>214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133</v>
      </c>
      <c r="AU163" s="16" t="s">
        <v>84</v>
      </c>
    </row>
    <row r="164" spans="1:65" s="2" customFormat="1" ht="16.5" customHeight="1">
      <c r="A164" s="33"/>
      <c r="B164" s="34"/>
      <c r="C164" s="186" t="s">
        <v>215</v>
      </c>
      <c r="D164" s="186" t="s">
        <v>127</v>
      </c>
      <c r="E164" s="187" t="s">
        <v>216</v>
      </c>
      <c r="F164" s="188" t="s">
        <v>217</v>
      </c>
      <c r="G164" s="189" t="s">
        <v>218</v>
      </c>
      <c r="H164" s="190">
        <v>4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39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131</v>
      </c>
      <c r="AT164" s="198" t="s">
        <v>127</v>
      </c>
      <c r="AU164" s="198" t="s">
        <v>84</v>
      </c>
      <c r="AY164" s="16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82</v>
      </c>
      <c r="BK164" s="199">
        <f>ROUND(I164*H164,2)</f>
        <v>0</v>
      </c>
      <c r="BL164" s="16" t="s">
        <v>131</v>
      </c>
      <c r="BM164" s="198" t="s">
        <v>219</v>
      </c>
    </row>
    <row r="165" spans="1:65" s="2" customFormat="1" ht="38.4">
      <c r="A165" s="33"/>
      <c r="B165" s="34"/>
      <c r="C165" s="35"/>
      <c r="D165" s="200" t="s">
        <v>133</v>
      </c>
      <c r="E165" s="35"/>
      <c r="F165" s="201" t="s">
        <v>220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84</v>
      </c>
    </row>
    <row r="166" spans="1:65" s="2" customFormat="1" ht="21.75" customHeight="1">
      <c r="A166" s="33"/>
      <c r="B166" s="34"/>
      <c r="C166" s="186" t="s">
        <v>221</v>
      </c>
      <c r="D166" s="186" t="s">
        <v>127</v>
      </c>
      <c r="E166" s="187" t="s">
        <v>222</v>
      </c>
      <c r="F166" s="188" t="s">
        <v>223</v>
      </c>
      <c r="G166" s="189" t="s">
        <v>143</v>
      </c>
      <c r="H166" s="190">
        <v>120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39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131</v>
      </c>
      <c r="AT166" s="198" t="s">
        <v>127</v>
      </c>
      <c r="AU166" s="198" t="s">
        <v>84</v>
      </c>
      <c r="AY166" s="16" t="s">
        <v>124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82</v>
      </c>
      <c r="BK166" s="199">
        <f>ROUND(I166*H166,2)</f>
        <v>0</v>
      </c>
      <c r="BL166" s="16" t="s">
        <v>131</v>
      </c>
      <c r="BM166" s="198" t="s">
        <v>224</v>
      </c>
    </row>
    <row r="167" spans="1:65" s="2" customFormat="1" ht="38.4">
      <c r="A167" s="33"/>
      <c r="B167" s="34"/>
      <c r="C167" s="35"/>
      <c r="D167" s="200" t="s">
        <v>133</v>
      </c>
      <c r="E167" s="35"/>
      <c r="F167" s="201" t="s">
        <v>225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133</v>
      </c>
      <c r="AU167" s="16" t="s">
        <v>84</v>
      </c>
    </row>
    <row r="168" spans="1:65" s="2" customFormat="1" ht="21.75" customHeight="1">
      <c r="A168" s="33"/>
      <c r="B168" s="34"/>
      <c r="C168" s="186" t="s">
        <v>226</v>
      </c>
      <c r="D168" s="186" t="s">
        <v>127</v>
      </c>
      <c r="E168" s="187" t="s">
        <v>227</v>
      </c>
      <c r="F168" s="188" t="s">
        <v>228</v>
      </c>
      <c r="G168" s="189" t="s">
        <v>137</v>
      </c>
      <c r="H168" s="190">
        <v>240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39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131</v>
      </c>
      <c r="AT168" s="198" t="s">
        <v>127</v>
      </c>
      <c r="AU168" s="198" t="s">
        <v>84</v>
      </c>
      <c r="AY168" s="16" t="s">
        <v>124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82</v>
      </c>
      <c r="BK168" s="199">
        <f>ROUND(I168*H168,2)</f>
        <v>0</v>
      </c>
      <c r="BL168" s="16" t="s">
        <v>131</v>
      </c>
      <c r="BM168" s="198" t="s">
        <v>229</v>
      </c>
    </row>
    <row r="169" spans="1:65" s="2" customFormat="1" ht="38.4">
      <c r="A169" s="33"/>
      <c r="B169" s="34"/>
      <c r="C169" s="35"/>
      <c r="D169" s="200" t="s">
        <v>133</v>
      </c>
      <c r="E169" s="35"/>
      <c r="F169" s="201" t="s">
        <v>230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133</v>
      </c>
      <c r="AU169" s="16" t="s">
        <v>84</v>
      </c>
    </row>
    <row r="170" spans="1:65" s="12" customFormat="1" ht="22.95" customHeight="1">
      <c r="B170" s="170"/>
      <c r="C170" s="171"/>
      <c r="D170" s="172" t="s">
        <v>73</v>
      </c>
      <c r="E170" s="184" t="s">
        <v>231</v>
      </c>
      <c r="F170" s="184" t="s">
        <v>232</v>
      </c>
      <c r="G170" s="171"/>
      <c r="H170" s="171"/>
      <c r="I170" s="174"/>
      <c r="J170" s="185">
        <f>BK170</f>
        <v>0</v>
      </c>
      <c r="K170" s="171"/>
      <c r="L170" s="176"/>
      <c r="M170" s="177"/>
      <c r="N170" s="178"/>
      <c r="O170" s="178"/>
      <c r="P170" s="179">
        <f>SUM(P171:P176)</f>
        <v>0</v>
      </c>
      <c r="Q170" s="178"/>
      <c r="R170" s="179">
        <f>SUM(R171:R176)</f>
        <v>0</v>
      </c>
      <c r="S170" s="178"/>
      <c r="T170" s="180">
        <f>SUM(T171:T176)</f>
        <v>0</v>
      </c>
      <c r="AR170" s="181" t="s">
        <v>82</v>
      </c>
      <c r="AT170" s="182" t="s">
        <v>73</v>
      </c>
      <c r="AU170" s="182" t="s">
        <v>82</v>
      </c>
      <c r="AY170" s="181" t="s">
        <v>124</v>
      </c>
      <c r="BK170" s="183">
        <f>SUM(BK171:BK176)</f>
        <v>0</v>
      </c>
    </row>
    <row r="171" spans="1:65" s="2" customFormat="1" ht="21.75" customHeight="1">
      <c r="A171" s="33"/>
      <c r="B171" s="34"/>
      <c r="C171" s="186" t="s">
        <v>233</v>
      </c>
      <c r="D171" s="186" t="s">
        <v>127</v>
      </c>
      <c r="E171" s="187" t="s">
        <v>234</v>
      </c>
      <c r="F171" s="188" t="s">
        <v>235</v>
      </c>
      <c r="G171" s="189" t="s">
        <v>218</v>
      </c>
      <c r="H171" s="190">
        <v>140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39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131</v>
      </c>
      <c r="AT171" s="198" t="s">
        <v>127</v>
      </c>
      <c r="AU171" s="198" t="s">
        <v>84</v>
      </c>
      <c r="AY171" s="16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82</v>
      </c>
      <c r="BK171" s="199">
        <f>ROUND(I171*H171,2)</f>
        <v>0</v>
      </c>
      <c r="BL171" s="16" t="s">
        <v>131</v>
      </c>
      <c r="BM171" s="198" t="s">
        <v>236</v>
      </c>
    </row>
    <row r="172" spans="1:65" s="2" customFormat="1" ht="38.4">
      <c r="A172" s="33"/>
      <c r="B172" s="34"/>
      <c r="C172" s="35"/>
      <c r="D172" s="200" t="s">
        <v>133</v>
      </c>
      <c r="E172" s="35"/>
      <c r="F172" s="201" t="s">
        <v>237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84</v>
      </c>
    </row>
    <row r="173" spans="1:65" s="2" customFormat="1" ht="21.75" customHeight="1">
      <c r="A173" s="33"/>
      <c r="B173" s="34"/>
      <c r="C173" s="186" t="s">
        <v>7</v>
      </c>
      <c r="D173" s="186" t="s">
        <v>127</v>
      </c>
      <c r="E173" s="187" t="s">
        <v>238</v>
      </c>
      <c r="F173" s="188" t="s">
        <v>239</v>
      </c>
      <c r="G173" s="189" t="s">
        <v>148</v>
      </c>
      <c r="H173" s="190">
        <v>68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39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131</v>
      </c>
      <c r="AT173" s="198" t="s">
        <v>127</v>
      </c>
      <c r="AU173" s="198" t="s">
        <v>84</v>
      </c>
      <c r="AY173" s="16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82</v>
      </c>
      <c r="BK173" s="199">
        <f>ROUND(I173*H173,2)</f>
        <v>0</v>
      </c>
      <c r="BL173" s="16" t="s">
        <v>131</v>
      </c>
      <c r="BM173" s="198" t="s">
        <v>240</v>
      </c>
    </row>
    <row r="174" spans="1:65" s="2" customFormat="1" ht="38.4">
      <c r="A174" s="33"/>
      <c r="B174" s="34"/>
      <c r="C174" s="35"/>
      <c r="D174" s="200" t="s">
        <v>133</v>
      </c>
      <c r="E174" s="35"/>
      <c r="F174" s="201" t="s">
        <v>241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84</v>
      </c>
    </row>
    <row r="175" spans="1:65" s="2" customFormat="1" ht="21.75" customHeight="1">
      <c r="A175" s="33"/>
      <c r="B175" s="34"/>
      <c r="C175" s="186" t="s">
        <v>242</v>
      </c>
      <c r="D175" s="186" t="s">
        <v>127</v>
      </c>
      <c r="E175" s="187" t="s">
        <v>243</v>
      </c>
      <c r="F175" s="188" t="s">
        <v>244</v>
      </c>
      <c r="G175" s="189" t="s">
        <v>148</v>
      </c>
      <c r="H175" s="190">
        <v>140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39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131</v>
      </c>
      <c r="AT175" s="198" t="s">
        <v>127</v>
      </c>
      <c r="AU175" s="198" t="s">
        <v>84</v>
      </c>
      <c r="AY175" s="16" t="s">
        <v>124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82</v>
      </c>
      <c r="BK175" s="199">
        <f>ROUND(I175*H175,2)</f>
        <v>0</v>
      </c>
      <c r="BL175" s="16" t="s">
        <v>131</v>
      </c>
      <c r="BM175" s="198" t="s">
        <v>245</v>
      </c>
    </row>
    <row r="176" spans="1:65" s="2" customFormat="1" ht="38.4">
      <c r="A176" s="33"/>
      <c r="B176" s="34"/>
      <c r="C176" s="35"/>
      <c r="D176" s="200" t="s">
        <v>133</v>
      </c>
      <c r="E176" s="35"/>
      <c r="F176" s="201" t="s">
        <v>246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133</v>
      </c>
      <c r="AU176" s="16" t="s">
        <v>84</v>
      </c>
    </row>
    <row r="177" spans="1:65" s="12" customFormat="1" ht="25.95" customHeight="1">
      <c r="B177" s="170"/>
      <c r="C177" s="171"/>
      <c r="D177" s="172" t="s">
        <v>73</v>
      </c>
      <c r="E177" s="173" t="s">
        <v>247</v>
      </c>
      <c r="F177" s="173" t="s">
        <v>248</v>
      </c>
      <c r="G177" s="171"/>
      <c r="H177" s="171"/>
      <c r="I177" s="174"/>
      <c r="J177" s="175">
        <f>BK177</f>
        <v>0</v>
      </c>
      <c r="K177" s="171"/>
      <c r="L177" s="176"/>
      <c r="M177" s="177"/>
      <c r="N177" s="178"/>
      <c r="O177" s="178"/>
      <c r="P177" s="179">
        <f>SUM(P178:P182)</f>
        <v>0</v>
      </c>
      <c r="Q177" s="178"/>
      <c r="R177" s="179">
        <f>SUM(R178:R182)</f>
        <v>755.19999999999993</v>
      </c>
      <c r="S177" s="178"/>
      <c r="T177" s="180">
        <f>SUM(T178:T182)</f>
        <v>0</v>
      </c>
      <c r="AR177" s="181" t="s">
        <v>140</v>
      </c>
      <c r="AT177" s="182" t="s">
        <v>73</v>
      </c>
      <c r="AU177" s="182" t="s">
        <v>74</v>
      </c>
      <c r="AY177" s="181" t="s">
        <v>124</v>
      </c>
      <c r="BK177" s="183">
        <f>SUM(BK178:BK182)</f>
        <v>0</v>
      </c>
    </row>
    <row r="178" spans="1:65" s="2" customFormat="1" ht="16.5" customHeight="1">
      <c r="A178" s="33"/>
      <c r="B178" s="34"/>
      <c r="C178" s="217" t="s">
        <v>249</v>
      </c>
      <c r="D178" s="217" t="s">
        <v>247</v>
      </c>
      <c r="E178" s="218" t="s">
        <v>250</v>
      </c>
      <c r="F178" s="219" t="s">
        <v>251</v>
      </c>
      <c r="G178" s="220" t="s">
        <v>218</v>
      </c>
      <c r="H178" s="221">
        <v>140</v>
      </c>
      <c r="I178" s="222"/>
      <c r="J178" s="223">
        <f>ROUND(I178*H178,2)</f>
        <v>0</v>
      </c>
      <c r="K178" s="224"/>
      <c r="L178" s="225"/>
      <c r="M178" s="226" t="s">
        <v>1</v>
      </c>
      <c r="N178" s="227" t="s">
        <v>39</v>
      </c>
      <c r="O178" s="70"/>
      <c r="P178" s="196">
        <f>O178*H178</f>
        <v>0</v>
      </c>
      <c r="Q178" s="196">
        <v>0.32</v>
      </c>
      <c r="R178" s="196">
        <f>Q178*H178</f>
        <v>44.800000000000004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170</v>
      </c>
      <c r="AT178" s="198" t="s">
        <v>247</v>
      </c>
      <c r="AU178" s="198" t="s">
        <v>82</v>
      </c>
      <c r="AY178" s="16" t="s">
        <v>124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82</v>
      </c>
      <c r="BK178" s="199">
        <f>ROUND(I178*H178,2)</f>
        <v>0</v>
      </c>
      <c r="BL178" s="16" t="s">
        <v>131</v>
      </c>
      <c r="BM178" s="198" t="s">
        <v>252</v>
      </c>
    </row>
    <row r="179" spans="1:65" s="2" customFormat="1">
      <c r="A179" s="33"/>
      <c r="B179" s="34"/>
      <c r="C179" s="35"/>
      <c r="D179" s="200" t="s">
        <v>133</v>
      </c>
      <c r="E179" s="35"/>
      <c r="F179" s="201" t="s">
        <v>251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133</v>
      </c>
      <c r="AU179" s="16" t="s">
        <v>82</v>
      </c>
    </row>
    <row r="180" spans="1:65" s="2" customFormat="1" ht="16.5" customHeight="1">
      <c r="A180" s="33"/>
      <c r="B180" s="34"/>
      <c r="C180" s="217" t="s">
        <v>253</v>
      </c>
      <c r="D180" s="217" t="s">
        <v>247</v>
      </c>
      <c r="E180" s="218" t="s">
        <v>254</v>
      </c>
      <c r="F180" s="219" t="s">
        <v>255</v>
      </c>
      <c r="G180" s="220" t="s">
        <v>256</v>
      </c>
      <c r="H180" s="221">
        <v>710.4</v>
      </c>
      <c r="I180" s="222"/>
      <c r="J180" s="223">
        <f>ROUND(I180*H180,2)</f>
        <v>0</v>
      </c>
      <c r="K180" s="224"/>
      <c r="L180" s="225"/>
      <c r="M180" s="226" t="s">
        <v>1</v>
      </c>
      <c r="N180" s="227" t="s">
        <v>39</v>
      </c>
      <c r="O180" s="70"/>
      <c r="P180" s="196">
        <f>O180*H180</f>
        <v>0</v>
      </c>
      <c r="Q180" s="196">
        <v>1</v>
      </c>
      <c r="R180" s="196">
        <f>Q180*H180</f>
        <v>710.4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170</v>
      </c>
      <c r="AT180" s="198" t="s">
        <v>247</v>
      </c>
      <c r="AU180" s="198" t="s">
        <v>82</v>
      </c>
      <c r="AY180" s="16" t="s">
        <v>124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82</v>
      </c>
      <c r="BK180" s="199">
        <f>ROUND(I180*H180,2)</f>
        <v>0</v>
      </c>
      <c r="BL180" s="16" t="s">
        <v>131</v>
      </c>
      <c r="BM180" s="198" t="s">
        <v>257</v>
      </c>
    </row>
    <row r="181" spans="1:65" s="2" customFormat="1">
      <c r="A181" s="33"/>
      <c r="B181" s="34"/>
      <c r="C181" s="35"/>
      <c r="D181" s="200" t="s">
        <v>133</v>
      </c>
      <c r="E181" s="35"/>
      <c r="F181" s="201" t="s">
        <v>255</v>
      </c>
      <c r="G181" s="35"/>
      <c r="H181" s="35"/>
      <c r="I181" s="202"/>
      <c r="J181" s="35"/>
      <c r="K181" s="35"/>
      <c r="L181" s="38"/>
      <c r="M181" s="203"/>
      <c r="N181" s="204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133</v>
      </c>
      <c r="AU181" s="16" t="s">
        <v>82</v>
      </c>
    </row>
    <row r="182" spans="1:65" s="13" customFormat="1">
      <c r="B182" s="205"/>
      <c r="C182" s="206"/>
      <c r="D182" s="200" t="s">
        <v>161</v>
      </c>
      <c r="E182" s="207" t="s">
        <v>1</v>
      </c>
      <c r="F182" s="208" t="s">
        <v>258</v>
      </c>
      <c r="G182" s="206"/>
      <c r="H182" s="209">
        <v>710.4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161</v>
      </c>
      <c r="AU182" s="215" t="s">
        <v>82</v>
      </c>
      <c r="AV182" s="13" t="s">
        <v>84</v>
      </c>
      <c r="AW182" s="13" t="s">
        <v>31</v>
      </c>
      <c r="AX182" s="13" t="s">
        <v>82</v>
      </c>
      <c r="AY182" s="215" t="s">
        <v>124</v>
      </c>
    </row>
    <row r="183" spans="1:65" s="12" customFormat="1" ht="25.95" customHeight="1">
      <c r="B183" s="170"/>
      <c r="C183" s="171"/>
      <c r="D183" s="172" t="s">
        <v>73</v>
      </c>
      <c r="E183" s="173" t="s">
        <v>259</v>
      </c>
      <c r="F183" s="173" t="s">
        <v>260</v>
      </c>
      <c r="G183" s="171"/>
      <c r="H183" s="171"/>
      <c r="I183" s="174"/>
      <c r="J183" s="175">
        <f>BK183</f>
        <v>0</v>
      </c>
      <c r="K183" s="171"/>
      <c r="L183" s="176"/>
      <c r="M183" s="177"/>
      <c r="N183" s="178"/>
      <c r="O183" s="178"/>
      <c r="P183" s="179">
        <f>SUM(P184:P210)</f>
        <v>0</v>
      </c>
      <c r="Q183" s="178"/>
      <c r="R183" s="179">
        <f>SUM(R184:R210)</f>
        <v>0</v>
      </c>
      <c r="S183" s="178"/>
      <c r="T183" s="180">
        <f>SUM(T184:T210)</f>
        <v>0</v>
      </c>
      <c r="AR183" s="181" t="s">
        <v>131</v>
      </c>
      <c r="AT183" s="182" t="s">
        <v>73</v>
      </c>
      <c r="AU183" s="182" t="s">
        <v>74</v>
      </c>
      <c r="AY183" s="181" t="s">
        <v>124</v>
      </c>
      <c r="BK183" s="183">
        <f>SUM(BK184:BK210)</f>
        <v>0</v>
      </c>
    </row>
    <row r="184" spans="1:65" s="2" customFormat="1" ht="21.75" customHeight="1">
      <c r="A184" s="33"/>
      <c r="B184" s="34"/>
      <c r="C184" s="186" t="s">
        <v>261</v>
      </c>
      <c r="D184" s="186" t="s">
        <v>127</v>
      </c>
      <c r="E184" s="187" t="s">
        <v>262</v>
      </c>
      <c r="F184" s="188" t="s">
        <v>263</v>
      </c>
      <c r="G184" s="189" t="s">
        <v>218</v>
      </c>
      <c r="H184" s="190">
        <v>16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39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264</v>
      </c>
      <c r="AT184" s="198" t="s">
        <v>127</v>
      </c>
      <c r="AU184" s="198" t="s">
        <v>82</v>
      </c>
      <c r="AY184" s="16" t="s">
        <v>124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82</v>
      </c>
      <c r="BK184" s="199">
        <f>ROUND(I184*H184,2)</f>
        <v>0</v>
      </c>
      <c r="BL184" s="16" t="s">
        <v>264</v>
      </c>
      <c r="BM184" s="198" t="s">
        <v>265</v>
      </c>
    </row>
    <row r="185" spans="1:65" s="2" customFormat="1" ht="19.2">
      <c r="A185" s="33"/>
      <c r="B185" s="34"/>
      <c r="C185" s="35"/>
      <c r="D185" s="200" t="s">
        <v>133</v>
      </c>
      <c r="E185" s="35"/>
      <c r="F185" s="201" t="s">
        <v>263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82</v>
      </c>
    </row>
    <row r="186" spans="1:65" s="2" customFormat="1" ht="33" customHeight="1">
      <c r="A186" s="33"/>
      <c r="B186" s="34"/>
      <c r="C186" s="186" t="s">
        <v>266</v>
      </c>
      <c r="D186" s="186" t="s">
        <v>127</v>
      </c>
      <c r="E186" s="187" t="s">
        <v>267</v>
      </c>
      <c r="F186" s="188" t="s">
        <v>268</v>
      </c>
      <c r="G186" s="189" t="s">
        <v>218</v>
      </c>
      <c r="H186" s="190">
        <v>16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39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264</v>
      </c>
      <c r="AT186" s="198" t="s">
        <v>127</v>
      </c>
      <c r="AU186" s="198" t="s">
        <v>82</v>
      </c>
      <c r="AY186" s="16" t="s">
        <v>124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82</v>
      </c>
      <c r="BK186" s="199">
        <f>ROUND(I186*H186,2)</f>
        <v>0</v>
      </c>
      <c r="BL186" s="16" t="s">
        <v>264</v>
      </c>
      <c r="BM186" s="198" t="s">
        <v>269</v>
      </c>
    </row>
    <row r="187" spans="1:65" s="2" customFormat="1" ht="38.4">
      <c r="A187" s="33"/>
      <c r="B187" s="34"/>
      <c r="C187" s="35"/>
      <c r="D187" s="200" t="s">
        <v>133</v>
      </c>
      <c r="E187" s="35"/>
      <c r="F187" s="201" t="s">
        <v>270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133</v>
      </c>
      <c r="AU187" s="16" t="s">
        <v>82</v>
      </c>
    </row>
    <row r="188" spans="1:65" s="2" customFormat="1" ht="21.75" customHeight="1">
      <c r="A188" s="33"/>
      <c r="B188" s="34"/>
      <c r="C188" s="186" t="s">
        <v>271</v>
      </c>
      <c r="D188" s="186" t="s">
        <v>127</v>
      </c>
      <c r="E188" s="187" t="s">
        <v>272</v>
      </c>
      <c r="F188" s="188" t="s">
        <v>273</v>
      </c>
      <c r="G188" s="189" t="s">
        <v>218</v>
      </c>
      <c r="H188" s="190">
        <v>2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39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264</v>
      </c>
      <c r="AT188" s="198" t="s">
        <v>127</v>
      </c>
      <c r="AU188" s="198" t="s">
        <v>82</v>
      </c>
      <c r="AY188" s="16" t="s">
        <v>124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82</v>
      </c>
      <c r="BK188" s="199">
        <f>ROUND(I188*H188,2)</f>
        <v>0</v>
      </c>
      <c r="BL188" s="16" t="s">
        <v>264</v>
      </c>
      <c r="BM188" s="198" t="s">
        <v>274</v>
      </c>
    </row>
    <row r="189" spans="1:65" s="2" customFormat="1" ht="28.8">
      <c r="A189" s="33"/>
      <c r="B189" s="34"/>
      <c r="C189" s="35"/>
      <c r="D189" s="200" t="s">
        <v>133</v>
      </c>
      <c r="E189" s="35"/>
      <c r="F189" s="201" t="s">
        <v>275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82</v>
      </c>
    </row>
    <row r="190" spans="1:65" s="2" customFormat="1" ht="21.75" customHeight="1">
      <c r="A190" s="33"/>
      <c r="B190" s="34"/>
      <c r="C190" s="186" t="s">
        <v>276</v>
      </c>
      <c r="D190" s="186" t="s">
        <v>127</v>
      </c>
      <c r="E190" s="187" t="s">
        <v>277</v>
      </c>
      <c r="F190" s="188" t="s">
        <v>278</v>
      </c>
      <c r="G190" s="189" t="s">
        <v>218</v>
      </c>
      <c r="H190" s="190">
        <v>2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39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264</v>
      </c>
      <c r="AT190" s="198" t="s">
        <v>127</v>
      </c>
      <c r="AU190" s="198" t="s">
        <v>82</v>
      </c>
      <c r="AY190" s="16" t="s">
        <v>124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82</v>
      </c>
      <c r="BK190" s="199">
        <f>ROUND(I190*H190,2)</f>
        <v>0</v>
      </c>
      <c r="BL190" s="16" t="s">
        <v>264</v>
      </c>
      <c r="BM190" s="198" t="s">
        <v>279</v>
      </c>
    </row>
    <row r="191" spans="1:65" s="2" customFormat="1" ht="38.4">
      <c r="A191" s="33"/>
      <c r="B191" s="34"/>
      <c r="C191" s="35"/>
      <c r="D191" s="200" t="s">
        <v>133</v>
      </c>
      <c r="E191" s="35"/>
      <c r="F191" s="201" t="s">
        <v>280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133</v>
      </c>
      <c r="AU191" s="16" t="s">
        <v>82</v>
      </c>
    </row>
    <row r="192" spans="1:65" s="2" customFormat="1" ht="66.75" customHeight="1">
      <c r="A192" s="33"/>
      <c r="B192" s="34"/>
      <c r="C192" s="186" t="s">
        <v>281</v>
      </c>
      <c r="D192" s="186" t="s">
        <v>127</v>
      </c>
      <c r="E192" s="187" t="s">
        <v>282</v>
      </c>
      <c r="F192" s="188" t="s">
        <v>283</v>
      </c>
      <c r="G192" s="189" t="s">
        <v>256</v>
      </c>
      <c r="H192" s="190">
        <v>69.055999999999997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39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264</v>
      </c>
      <c r="AT192" s="198" t="s">
        <v>127</v>
      </c>
      <c r="AU192" s="198" t="s">
        <v>82</v>
      </c>
      <c r="AY192" s="16" t="s">
        <v>124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82</v>
      </c>
      <c r="BK192" s="199">
        <f>ROUND(I192*H192,2)</f>
        <v>0</v>
      </c>
      <c r="BL192" s="16" t="s">
        <v>264</v>
      </c>
      <c r="BM192" s="198" t="s">
        <v>284</v>
      </c>
    </row>
    <row r="193" spans="1:65" s="2" customFormat="1" ht="153.6">
      <c r="A193" s="33"/>
      <c r="B193" s="34"/>
      <c r="C193" s="35"/>
      <c r="D193" s="200" t="s">
        <v>133</v>
      </c>
      <c r="E193" s="35"/>
      <c r="F193" s="201" t="s">
        <v>285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133</v>
      </c>
      <c r="AU193" s="16" t="s">
        <v>82</v>
      </c>
    </row>
    <row r="194" spans="1:65" s="2" customFormat="1" ht="19.2">
      <c r="A194" s="33"/>
      <c r="B194" s="34"/>
      <c r="C194" s="35"/>
      <c r="D194" s="200" t="s">
        <v>168</v>
      </c>
      <c r="E194" s="35"/>
      <c r="F194" s="216" t="s">
        <v>286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168</v>
      </c>
      <c r="AU194" s="16" t="s">
        <v>82</v>
      </c>
    </row>
    <row r="195" spans="1:65" s="13" customFormat="1">
      <c r="B195" s="205"/>
      <c r="C195" s="206"/>
      <c r="D195" s="200" t="s">
        <v>161</v>
      </c>
      <c r="E195" s="207" t="s">
        <v>1</v>
      </c>
      <c r="F195" s="208" t="s">
        <v>287</v>
      </c>
      <c r="G195" s="206"/>
      <c r="H195" s="209">
        <v>69.055999999999997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161</v>
      </c>
      <c r="AU195" s="215" t="s">
        <v>82</v>
      </c>
      <c r="AV195" s="13" t="s">
        <v>84</v>
      </c>
      <c r="AW195" s="13" t="s">
        <v>31</v>
      </c>
      <c r="AX195" s="13" t="s">
        <v>82</v>
      </c>
      <c r="AY195" s="215" t="s">
        <v>124</v>
      </c>
    </row>
    <row r="196" spans="1:65" s="2" customFormat="1" ht="33" customHeight="1">
      <c r="A196" s="33"/>
      <c r="B196" s="34"/>
      <c r="C196" s="186" t="s">
        <v>288</v>
      </c>
      <c r="D196" s="186" t="s">
        <v>127</v>
      </c>
      <c r="E196" s="187" t="s">
        <v>289</v>
      </c>
      <c r="F196" s="188" t="s">
        <v>290</v>
      </c>
      <c r="G196" s="189" t="s">
        <v>256</v>
      </c>
      <c r="H196" s="190">
        <v>710.4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39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264</v>
      </c>
      <c r="AT196" s="198" t="s">
        <v>127</v>
      </c>
      <c r="AU196" s="198" t="s">
        <v>82</v>
      </c>
      <c r="AY196" s="16" t="s">
        <v>124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82</v>
      </c>
      <c r="BK196" s="199">
        <f>ROUND(I196*H196,2)</f>
        <v>0</v>
      </c>
      <c r="BL196" s="16" t="s">
        <v>264</v>
      </c>
      <c r="BM196" s="198" t="s">
        <v>291</v>
      </c>
    </row>
    <row r="197" spans="1:65" s="2" customFormat="1" ht="134.4">
      <c r="A197" s="33"/>
      <c r="B197" s="34"/>
      <c r="C197" s="35"/>
      <c r="D197" s="200" t="s">
        <v>133</v>
      </c>
      <c r="E197" s="35"/>
      <c r="F197" s="201" t="s">
        <v>292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82</v>
      </c>
    </row>
    <row r="198" spans="1:65" s="2" customFormat="1" ht="19.2">
      <c r="A198" s="33"/>
      <c r="B198" s="34"/>
      <c r="C198" s="35"/>
      <c r="D198" s="200" t="s">
        <v>168</v>
      </c>
      <c r="E198" s="35"/>
      <c r="F198" s="216" t="s">
        <v>286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168</v>
      </c>
      <c r="AU198" s="16" t="s">
        <v>82</v>
      </c>
    </row>
    <row r="199" spans="1:65" s="13" customFormat="1">
      <c r="B199" s="205"/>
      <c r="C199" s="206"/>
      <c r="D199" s="200" t="s">
        <v>161</v>
      </c>
      <c r="E199" s="207" t="s">
        <v>1</v>
      </c>
      <c r="F199" s="208" t="s">
        <v>293</v>
      </c>
      <c r="G199" s="206"/>
      <c r="H199" s="209">
        <v>710.4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161</v>
      </c>
      <c r="AU199" s="215" t="s">
        <v>82</v>
      </c>
      <c r="AV199" s="13" t="s">
        <v>84</v>
      </c>
      <c r="AW199" s="13" t="s">
        <v>31</v>
      </c>
      <c r="AX199" s="13" t="s">
        <v>82</v>
      </c>
      <c r="AY199" s="215" t="s">
        <v>124</v>
      </c>
    </row>
    <row r="200" spans="1:65" s="2" customFormat="1" ht="55.5" customHeight="1">
      <c r="A200" s="33"/>
      <c r="B200" s="34"/>
      <c r="C200" s="186" t="s">
        <v>294</v>
      </c>
      <c r="D200" s="186" t="s">
        <v>127</v>
      </c>
      <c r="E200" s="187" t="s">
        <v>295</v>
      </c>
      <c r="F200" s="188" t="s">
        <v>296</v>
      </c>
      <c r="G200" s="189" t="s">
        <v>256</v>
      </c>
      <c r="H200" s="190">
        <v>46.48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39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264</v>
      </c>
      <c r="AT200" s="198" t="s">
        <v>127</v>
      </c>
      <c r="AU200" s="198" t="s">
        <v>82</v>
      </c>
      <c r="AY200" s="16" t="s">
        <v>124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82</v>
      </c>
      <c r="BK200" s="199">
        <f>ROUND(I200*H200,2)</f>
        <v>0</v>
      </c>
      <c r="BL200" s="16" t="s">
        <v>264</v>
      </c>
      <c r="BM200" s="198" t="s">
        <v>297</v>
      </c>
    </row>
    <row r="201" spans="1:65" s="2" customFormat="1" ht="144">
      <c r="A201" s="33"/>
      <c r="B201" s="34"/>
      <c r="C201" s="35"/>
      <c r="D201" s="200" t="s">
        <v>133</v>
      </c>
      <c r="E201" s="35"/>
      <c r="F201" s="201" t="s">
        <v>298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133</v>
      </c>
      <c r="AU201" s="16" t="s">
        <v>82</v>
      </c>
    </row>
    <row r="202" spans="1:65" s="2" customFormat="1" ht="19.2">
      <c r="A202" s="33"/>
      <c r="B202" s="34"/>
      <c r="C202" s="35"/>
      <c r="D202" s="200" t="s">
        <v>168</v>
      </c>
      <c r="E202" s="35"/>
      <c r="F202" s="216" t="s">
        <v>286</v>
      </c>
      <c r="G202" s="35"/>
      <c r="H202" s="35"/>
      <c r="I202" s="202"/>
      <c r="J202" s="35"/>
      <c r="K202" s="35"/>
      <c r="L202" s="38"/>
      <c r="M202" s="203"/>
      <c r="N202" s="20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168</v>
      </c>
      <c r="AU202" s="16" t="s">
        <v>82</v>
      </c>
    </row>
    <row r="203" spans="1:65" s="13" customFormat="1">
      <c r="B203" s="205"/>
      <c r="C203" s="206"/>
      <c r="D203" s="200" t="s">
        <v>161</v>
      </c>
      <c r="E203" s="207" t="s">
        <v>1</v>
      </c>
      <c r="F203" s="208" t="s">
        <v>299</v>
      </c>
      <c r="G203" s="206"/>
      <c r="H203" s="209">
        <v>46.48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161</v>
      </c>
      <c r="AU203" s="215" t="s">
        <v>82</v>
      </c>
      <c r="AV203" s="13" t="s">
        <v>84</v>
      </c>
      <c r="AW203" s="13" t="s">
        <v>31</v>
      </c>
      <c r="AX203" s="13" t="s">
        <v>82</v>
      </c>
      <c r="AY203" s="215" t="s">
        <v>124</v>
      </c>
    </row>
    <row r="204" spans="1:65" s="2" customFormat="1" ht="21.75" customHeight="1">
      <c r="A204" s="33"/>
      <c r="B204" s="34"/>
      <c r="C204" s="186" t="s">
        <v>300</v>
      </c>
      <c r="D204" s="186" t="s">
        <v>127</v>
      </c>
      <c r="E204" s="187" t="s">
        <v>301</v>
      </c>
      <c r="F204" s="188" t="s">
        <v>302</v>
      </c>
      <c r="G204" s="189" t="s">
        <v>256</v>
      </c>
      <c r="H204" s="190">
        <v>46.48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39</v>
      </c>
      <c r="O204" s="70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264</v>
      </c>
      <c r="AT204" s="198" t="s">
        <v>127</v>
      </c>
      <c r="AU204" s="198" t="s">
        <v>82</v>
      </c>
      <c r="AY204" s="16" t="s">
        <v>124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82</v>
      </c>
      <c r="BK204" s="199">
        <f>ROUND(I204*H204,2)</f>
        <v>0</v>
      </c>
      <c r="BL204" s="16" t="s">
        <v>264</v>
      </c>
      <c r="BM204" s="198" t="s">
        <v>303</v>
      </c>
    </row>
    <row r="205" spans="1:65" s="2" customFormat="1" ht="28.8">
      <c r="A205" s="33"/>
      <c r="B205" s="34"/>
      <c r="C205" s="35"/>
      <c r="D205" s="200" t="s">
        <v>133</v>
      </c>
      <c r="E205" s="35"/>
      <c r="F205" s="201" t="s">
        <v>304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133</v>
      </c>
      <c r="AU205" s="16" t="s">
        <v>82</v>
      </c>
    </row>
    <row r="206" spans="1:65" s="13" customFormat="1">
      <c r="B206" s="205"/>
      <c r="C206" s="206"/>
      <c r="D206" s="200" t="s">
        <v>161</v>
      </c>
      <c r="E206" s="207" t="s">
        <v>1</v>
      </c>
      <c r="F206" s="208" t="s">
        <v>299</v>
      </c>
      <c r="G206" s="206"/>
      <c r="H206" s="209">
        <v>46.48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161</v>
      </c>
      <c r="AU206" s="215" t="s">
        <v>82</v>
      </c>
      <c r="AV206" s="13" t="s">
        <v>84</v>
      </c>
      <c r="AW206" s="13" t="s">
        <v>31</v>
      </c>
      <c r="AX206" s="13" t="s">
        <v>82</v>
      </c>
      <c r="AY206" s="215" t="s">
        <v>124</v>
      </c>
    </row>
    <row r="207" spans="1:65" s="2" customFormat="1" ht="33" customHeight="1">
      <c r="A207" s="33"/>
      <c r="B207" s="34"/>
      <c r="C207" s="186" t="s">
        <v>305</v>
      </c>
      <c r="D207" s="186" t="s">
        <v>127</v>
      </c>
      <c r="E207" s="187" t="s">
        <v>306</v>
      </c>
      <c r="F207" s="188" t="s">
        <v>307</v>
      </c>
      <c r="G207" s="189" t="s">
        <v>218</v>
      </c>
      <c r="H207" s="190">
        <v>3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39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264</v>
      </c>
      <c r="AT207" s="198" t="s">
        <v>127</v>
      </c>
      <c r="AU207" s="198" t="s">
        <v>82</v>
      </c>
      <c r="AY207" s="16" t="s">
        <v>124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82</v>
      </c>
      <c r="BK207" s="199">
        <f>ROUND(I207*H207,2)</f>
        <v>0</v>
      </c>
      <c r="BL207" s="16" t="s">
        <v>264</v>
      </c>
      <c r="BM207" s="198" t="s">
        <v>308</v>
      </c>
    </row>
    <row r="208" spans="1:65" s="2" customFormat="1" ht="57.6">
      <c r="A208" s="33"/>
      <c r="B208" s="34"/>
      <c r="C208" s="35"/>
      <c r="D208" s="200" t="s">
        <v>133</v>
      </c>
      <c r="E208" s="35"/>
      <c r="F208" s="201" t="s">
        <v>309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133</v>
      </c>
      <c r="AU208" s="16" t="s">
        <v>82</v>
      </c>
    </row>
    <row r="209" spans="1:65" s="2" customFormat="1" ht="21.75" customHeight="1">
      <c r="A209" s="33"/>
      <c r="B209" s="34"/>
      <c r="C209" s="186" t="s">
        <v>310</v>
      </c>
      <c r="D209" s="186" t="s">
        <v>127</v>
      </c>
      <c r="E209" s="187" t="s">
        <v>311</v>
      </c>
      <c r="F209" s="188" t="s">
        <v>312</v>
      </c>
      <c r="G209" s="189" t="s">
        <v>218</v>
      </c>
      <c r="H209" s="190">
        <v>2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39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264</v>
      </c>
      <c r="AT209" s="198" t="s">
        <v>127</v>
      </c>
      <c r="AU209" s="198" t="s">
        <v>82</v>
      </c>
      <c r="AY209" s="16" t="s">
        <v>124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82</v>
      </c>
      <c r="BK209" s="199">
        <f>ROUND(I209*H209,2)</f>
        <v>0</v>
      </c>
      <c r="BL209" s="16" t="s">
        <v>264</v>
      </c>
      <c r="BM209" s="198" t="s">
        <v>313</v>
      </c>
    </row>
    <row r="210" spans="1:65" s="2" customFormat="1" ht="57.6">
      <c r="A210" s="33"/>
      <c r="B210" s="34"/>
      <c r="C210" s="35"/>
      <c r="D210" s="200" t="s">
        <v>133</v>
      </c>
      <c r="E210" s="35"/>
      <c r="F210" s="201" t="s">
        <v>314</v>
      </c>
      <c r="G210" s="35"/>
      <c r="H210" s="35"/>
      <c r="I210" s="202"/>
      <c r="J210" s="35"/>
      <c r="K210" s="35"/>
      <c r="L210" s="38"/>
      <c r="M210" s="228"/>
      <c r="N210" s="229"/>
      <c r="O210" s="230"/>
      <c r="P210" s="230"/>
      <c r="Q210" s="230"/>
      <c r="R210" s="230"/>
      <c r="S210" s="230"/>
      <c r="T210" s="23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133</v>
      </c>
      <c r="AU210" s="16" t="s">
        <v>82</v>
      </c>
    </row>
    <row r="211" spans="1:65" s="2" customFormat="1" ht="6.9" customHeight="1">
      <c r="A211" s="33"/>
      <c r="B211" s="53"/>
      <c r="C211" s="54"/>
      <c r="D211" s="54"/>
      <c r="E211" s="54"/>
      <c r="F211" s="54"/>
      <c r="G211" s="54"/>
      <c r="H211" s="54"/>
      <c r="I211" s="54"/>
      <c r="J211" s="54"/>
      <c r="K211" s="54"/>
      <c r="L211" s="38"/>
      <c r="M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</row>
  </sheetData>
  <sheetProtection algorithmName="SHA-512" hashValue="nw5ZZYxBxQiKSns4rEiNbfrD5ILkNRocHuCiANs8VcnVDSubWzXUXESIZdSM57FLXuWYnyU4qpamiRhn/+wAHA==" saltValue="j6LrJTrK3VPZ0rLkKIuMByUDbN277/pkcVOGAe9QbCKTVLePzJmX6jM1xiUaJ5K78LPP034WDoIhwtqdpTg3Ww==" spinCount="100000" sheet="1" objects="1" scenarios="1" formatColumns="0" formatRows="0" autoFilter="0"/>
  <autoFilter ref="C120:K21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87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2" t="str">
        <f>'Rekapitulace stavby'!K6</f>
        <v>Oprava trati v úseku Valašská Polanka - Horní Lideč</v>
      </c>
      <c r="F7" s="293"/>
      <c r="G7" s="293"/>
      <c r="H7" s="29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4" t="s">
        <v>315</v>
      </c>
      <c r="F9" s="295"/>
      <c r="G9" s="295"/>
      <c r="H9" s="29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železnic, státní organizace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Správa železnic, státní organizace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38</v>
      </c>
      <c r="E33" s="111" t="s">
        <v>39</v>
      </c>
      <c r="F33" s="122">
        <f>ROUND((SUM(BE121:BE199)),  2)</f>
        <v>0</v>
      </c>
      <c r="G33" s="33"/>
      <c r="H33" s="33"/>
      <c r="I33" s="123">
        <v>0.21</v>
      </c>
      <c r="J33" s="122">
        <f>ROUND(((SUM(BE121:BE199))*I33),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40</v>
      </c>
      <c r="F34" s="122">
        <f>ROUND((SUM(BF121:BF199)),  2)</f>
        <v>0</v>
      </c>
      <c r="G34" s="33"/>
      <c r="H34" s="33"/>
      <c r="I34" s="123">
        <v>0.15</v>
      </c>
      <c r="J34" s="122">
        <f>ROUND(((SUM(BF121:BF199))*I34),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41</v>
      </c>
      <c r="F35" s="122">
        <f>ROUND((SUM(BG121:BG199)),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42</v>
      </c>
      <c r="F36" s="122">
        <f>ROUND((SUM(BH121:BH199)),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43</v>
      </c>
      <c r="F37" s="122">
        <f>ROUND((SUM(BI121:BI199)),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Oprava trati v úseku Valašská Polanka - Horní Lideč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SO02 - Čištění kolejového lože - 2. kolej - Lidečko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95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J176</f>
        <v>0</v>
      </c>
      <c r="K99" s="153"/>
      <c r="L99" s="157"/>
    </row>
    <row r="100" spans="1:31" s="9" customFormat="1" ht="24.9" customHeight="1">
      <c r="B100" s="146"/>
      <c r="C100" s="147"/>
      <c r="D100" s="148" t="s">
        <v>316</v>
      </c>
      <c r="E100" s="149"/>
      <c r="F100" s="149"/>
      <c r="G100" s="149"/>
      <c r="H100" s="149"/>
      <c r="I100" s="149"/>
      <c r="J100" s="150">
        <f>J183</f>
        <v>0</v>
      </c>
      <c r="K100" s="147"/>
      <c r="L100" s="151"/>
    </row>
    <row r="101" spans="1:31" s="9" customFormat="1" ht="24.9" customHeight="1">
      <c r="B101" s="146"/>
      <c r="C101" s="147"/>
      <c r="D101" s="148" t="s">
        <v>108</v>
      </c>
      <c r="E101" s="149"/>
      <c r="F101" s="149"/>
      <c r="G101" s="149"/>
      <c r="H101" s="149"/>
      <c r="I101" s="149"/>
      <c r="J101" s="150">
        <f>J187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Oprava trati v úseku Valašská Polanka - Horní Lideč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9" t="str">
        <f>E9</f>
        <v>SO02 - Čištění kolejového lože - 2. kolej - Lidečko</v>
      </c>
      <c r="F113" s="289"/>
      <c r="G113" s="289"/>
      <c r="H113" s="28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>
        <f>IF(J12="","",J12)</f>
        <v>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23</v>
      </c>
      <c r="D117" s="35"/>
      <c r="E117" s="35"/>
      <c r="F117" s="26" t="str">
        <f>E15</f>
        <v>Správa železnic, státní organizace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32</v>
      </c>
      <c r="J118" s="31" t="str">
        <f>E24</f>
        <v>Správa železnic, státní organizace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110</v>
      </c>
      <c r="D120" s="161" t="s">
        <v>59</v>
      </c>
      <c r="E120" s="161" t="s">
        <v>55</v>
      </c>
      <c r="F120" s="161" t="s">
        <v>56</v>
      </c>
      <c r="G120" s="161" t="s">
        <v>111</v>
      </c>
      <c r="H120" s="161" t="s">
        <v>112</v>
      </c>
      <c r="I120" s="161" t="s">
        <v>113</v>
      </c>
      <c r="J120" s="162" t="s">
        <v>101</v>
      </c>
      <c r="K120" s="163" t="s">
        <v>114</v>
      </c>
      <c r="L120" s="164"/>
      <c r="M120" s="74" t="s">
        <v>1</v>
      </c>
      <c r="N120" s="75" t="s">
        <v>38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5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P122+P183+P187</f>
        <v>0</v>
      </c>
      <c r="Q121" s="78"/>
      <c r="R121" s="167">
        <f>R122+R183+R187</f>
        <v>1176</v>
      </c>
      <c r="S121" s="78"/>
      <c r="T121" s="168">
        <f>T122+T183+T187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73</v>
      </c>
      <c r="AU121" s="16" t="s">
        <v>103</v>
      </c>
      <c r="BK121" s="169">
        <f>BK122+BK183+BK187</f>
        <v>0</v>
      </c>
    </row>
    <row r="122" spans="1:65" s="12" customFormat="1" ht="25.95" customHeight="1">
      <c r="B122" s="170"/>
      <c r="C122" s="171"/>
      <c r="D122" s="172" t="s">
        <v>73</v>
      </c>
      <c r="E122" s="173" t="s">
        <v>122</v>
      </c>
      <c r="F122" s="173" t="s">
        <v>123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P123+P176</f>
        <v>0</v>
      </c>
      <c r="Q122" s="178"/>
      <c r="R122" s="179">
        <f>R123+R176</f>
        <v>0</v>
      </c>
      <c r="S122" s="178"/>
      <c r="T122" s="180">
        <f>T123+T176</f>
        <v>0</v>
      </c>
      <c r="AR122" s="181" t="s">
        <v>82</v>
      </c>
      <c r="AT122" s="182" t="s">
        <v>73</v>
      </c>
      <c r="AU122" s="182" t="s">
        <v>74</v>
      </c>
      <c r="AY122" s="181" t="s">
        <v>124</v>
      </c>
      <c r="BK122" s="183">
        <f>BK123+BK176</f>
        <v>0</v>
      </c>
    </row>
    <row r="123" spans="1:65" s="12" customFormat="1" ht="22.95" customHeight="1">
      <c r="B123" s="170"/>
      <c r="C123" s="171"/>
      <c r="D123" s="172" t="s">
        <v>73</v>
      </c>
      <c r="E123" s="184" t="s">
        <v>125</v>
      </c>
      <c r="F123" s="184" t="s">
        <v>126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SUM(P124:P175)</f>
        <v>0</v>
      </c>
      <c r="Q123" s="178"/>
      <c r="R123" s="179">
        <f>SUM(R124:R175)</f>
        <v>0</v>
      </c>
      <c r="S123" s="178"/>
      <c r="T123" s="180">
        <f>SUM(T124:T175)</f>
        <v>0</v>
      </c>
      <c r="AR123" s="181" t="s">
        <v>82</v>
      </c>
      <c r="AT123" s="182" t="s">
        <v>73</v>
      </c>
      <c r="AU123" s="182" t="s">
        <v>82</v>
      </c>
      <c r="AY123" s="181" t="s">
        <v>124</v>
      </c>
      <c r="BK123" s="183">
        <f>SUM(BK124:BK175)</f>
        <v>0</v>
      </c>
    </row>
    <row r="124" spans="1:65" s="2" customFormat="1" ht="33" customHeight="1">
      <c r="A124" s="33"/>
      <c r="B124" s="34"/>
      <c r="C124" s="186" t="s">
        <v>82</v>
      </c>
      <c r="D124" s="186" t="s">
        <v>127</v>
      </c>
      <c r="E124" s="187" t="s">
        <v>128</v>
      </c>
      <c r="F124" s="188" t="s">
        <v>129</v>
      </c>
      <c r="G124" s="189" t="s">
        <v>130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39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131</v>
      </c>
      <c r="AT124" s="198" t="s">
        <v>127</v>
      </c>
      <c r="AU124" s="198" t="s">
        <v>84</v>
      </c>
      <c r="AY124" s="16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82</v>
      </c>
      <c r="BK124" s="199">
        <f>ROUND(I124*H124,2)</f>
        <v>0</v>
      </c>
      <c r="BL124" s="16" t="s">
        <v>131</v>
      </c>
      <c r="BM124" s="198" t="s">
        <v>317</v>
      </c>
    </row>
    <row r="125" spans="1:65" s="2" customFormat="1" ht="57.6">
      <c r="A125" s="33"/>
      <c r="B125" s="34"/>
      <c r="C125" s="35"/>
      <c r="D125" s="200" t="s">
        <v>133</v>
      </c>
      <c r="E125" s="35"/>
      <c r="F125" s="201" t="s">
        <v>134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84</v>
      </c>
    </row>
    <row r="126" spans="1:65" s="2" customFormat="1" ht="21.75" customHeight="1">
      <c r="A126" s="33"/>
      <c r="B126" s="34"/>
      <c r="C126" s="186" t="s">
        <v>84</v>
      </c>
      <c r="D126" s="186" t="s">
        <v>127</v>
      </c>
      <c r="E126" s="187" t="s">
        <v>135</v>
      </c>
      <c r="F126" s="188" t="s">
        <v>136</v>
      </c>
      <c r="G126" s="189" t="s">
        <v>137</v>
      </c>
      <c r="H126" s="190">
        <v>1015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39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131</v>
      </c>
      <c r="AT126" s="198" t="s">
        <v>127</v>
      </c>
      <c r="AU126" s="198" t="s">
        <v>84</v>
      </c>
      <c r="AY126" s="16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82</v>
      </c>
      <c r="BK126" s="199">
        <f>ROUND(I126*H126,2)</f>
        <v>0</v>
      </c>
      <c r="BL126" s="16" t="s">
        <v>131</v>
      </c>
      <c r="BM126" s="198" t="s">
        <v>318</v>
      </c>
    </row>
    <row r="127" spans="1:65" s="2" customFormat="1" ht="48">
      <c r="A127" s="33"/>
      <c r="B127" s="34"/>
      <c r="C127" s="35"/>
      <c r="D127" s="200" t="s">
        <v>133</v>
      </c>
      <c r="E127" s="35"/>
      <c r="F127" s="201" t="s">
        <v>139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84</v>
      </c>
    </row>
    <row r="128" spans="1:65" s="13" customFormat="1">
      <c r="B128" s="205"/>
      <c r="C128" s="206"/>
      <c r="D128" s="200" t="s">
        <v>161</v>
      </c>
      <c r="E128" s="207" t="s">
        <v>1</v>
      </c>
      <c r="F128" s="208" t="s">
        <v>319</v>
      </c>
      <c r="G128" s="206"/>
      <c r="H128" s="209">
        <v>1015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161</v>
      </c>
      <c r="AU128" s="215" t="s">
        <v>84</v>
      </c>
      <c r="AV128" s="13" t="s">
        <v>84</v>
      </c>
      <c r="AW128" s="13" t="s">
        <v>31</v>
      </c>
      <c r="AX128" s="13" t="s">
        <v>82</v>
      </c>
      <c r="AY128" s="215" t="s">
        <v>124</v>
      </c>
    </row>
    <row r="129" spans="1:65" s="2" customFormat="1" ht="33" customHeight="1">
      <c r="A129" s="33"/>
      <c r="B129" s="34"/>
      <c r="C129" s="186" t="s">
        <v>140</v>
      </c>
      <c r="D129" s="186" t="s">
        <v>127</v>
      </c>
      <c r="E129" s="187" t="s">
        <v>141</v>
      </c>
      <c r="F129" s="188" t="s">
        <v>142</v>
      </c>
      <c r="G129" s="189" t="s">
        <v>143</v>
      </c>
      <c r="H129" s="190">
        <v>5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39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131</v>
      </c>
      <c r="AT129" s="198" t="s">
        <v>127</v>
      </c>
      <c r="AU129" s="198" t="s">
        <v>84</v>
      </c>
      <c r="AY129" s="16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82</v>
      </c>
      <c r="BK129" s="199">
        <f>ROUND(I129*H129,2)</f>
        <v>0</v>
      </c>
      <c r="BL129" s="16" t="s">
        <v>131</v>
      </c>
      <c r="BM129" s="198" t="s">
        <v>320</v>
      </c>
    </row>
    <row r="130" spans="1:65" s="2" customFormat="1" ht="48">
      <c r="A130" s="33"/>
      <c r="B130" s="34"/>
      <c r="C130" s="35"/>
      <c r="D130" s="200" t="s">
        <v>133</v>
      </c>
      <c r="E130" s="35"/>
      <c r="F130" s="201" t="s">
        <v>145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84</v>
      </c>
    </row>
    <row r="131" spans="1:65" s="2" customFormat="1" ht="16.5" customHeight="1">
      <c r="A131" s="33"/>
      <c r="B131" s="34"/>
      <c r="C131" s="186" t="s">
        <v>131</v>
      </c>
      <c r="D131" s="186" t="s">
        <v>127</v>
      </c>
      <c r="E131" s="187" t="s">
        <v>146</v>
      </c>
      <c r="F131" s="188" t="s">
        <v>147</v>
      </c>
      <c r="G131" s="189" t="s">
        <v>148</v>
      </c>
      <c r="H131" s="190">
        <v>140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39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131</v>
      </c>
      <c r="AT131" s="198" t="s">
        <v>127</v>
      </c>
      <c r="AU131" s="198" t="s">
        <v>84</v>
      </c>
      <c r="AY131" s="16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82</v>
      </c>
      <c r="BK131" s="199">
        <f>ROUND(I131*H131,2)</f>
        <v>0</v>
      </c>
      <c r="BL131" s="16" t="s">
        <v>131</v>
      </c>
      <c r="BM131" s="198" t="s">
        <v>321</v>
      </c>
    </row>
    <row r="132" spans="1:65" s="2" customFormat="1" ht="28.8">
      <c r="A132" s="33"/>
      <c r="B132" s="34"/>
      <c r="C132" s="35"/>
      <c r="D132" s="200" t="s">
        <v>133</v>
      </c>
      <c r="E132" s="35"/>
      <c r="F132" s="201" t="s">
        <v>150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84</v>
      </c>
    </row>
    <row r="133" spans="1:65" s="2" customFormat="1" ht="21.75" customHeight="1">
      <c r="A133" s="33"/>
      <c r="B133" s="34"/>
      <c r="C133" s="186" t="s">
        <v>125</v>
      </c>
      <c r="D133" s="186" t="s">
        <v>127</v>
      </c>
      <c r="E133" s="187" t="s">
        <v>322</v>
      </c>
      <c r="F133" s="188" t="s">
        <v>323</v>
      </c>
      <c r="G133" s="189" t="s">
        <v>153</v>
      </c>
      <c r="H133" s="190">
        <v>0.33500000000000002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39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131</v>
      </c>
      <c r="AT133" s="198" t="s">
        <v>127</v>
      </c>
      <c r="AU133" s="198" t="s">
        <v>84</v>
      </c>
      <c r="AY133" s="16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82</v>
      </c>
      <c r="BK133" s="199">
        <f>ROUND(I133*H133,2)</f>
        <v>0</v>
      </c>
      <c r="BL133" s="16" t="s">
        <v>131</v>
      </c>
      <c r="BM133" s="198" t="s">
        <v>324</v>
      </c>
    </row>
    <row r="134" spans="1:65" s="2" customFormat="1" ht="48">
      <c r="A134" s="33"/>
      <c r="B134" s="34"/>
      <c r="C134" s="35"/>
      <c r="D134" s="200" t="s">
        <v>133</v>
      </c>
      <c r="E134" s="35"/>
      <c r="F134" s="201" t="s">
        <v>325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84</v>
      </c>
    </row>
    <row r="135" spans="1:65" s="2" customFormat="1" ht="21.75" customHeight="1">
      <c r="A135" s="33"/>
      <c r="B135" s="34"/>
      <c r="C135" s="186" t="s">
        <v>156</v>
      </c>
      <c r="D135" s="186" t="s">
        <v>127</v>
      </c>
      <c r="E135" s="187" t="s">
        <v>151</v>
      </c>
      <c r="F135" s="188" t="s">
        <v>152</v>
      </c>
      <c r="G135" s="189" t="s">
        <v>153</v>
      </c>
      <c r="H135" s="190">
        <v>0.89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39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131</v>
      </c>
      <c r="AT135" s="198" t="s">
        <v>127</v>
      </c>
      <c r="AU135" s="198" t="s">
        <v>84</v>
      </c>
      <c r="AY135" s="16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82</v>
      </c>
      <c r="BK135" s="199">
        <f>ROUND(I135*H135,2)</f>
        <v>0</v>
      </c>
      <c r="BL135" s="16" t="s">
        <v>131</v>
      </c>
      <c r="BM135" s="198" t="s">
        <v>326</v>
      </c>
    </row>
    <row r="136" spans="1:65" s="2" customFormat="1" ht="105.6">
      <c r="A136" s="33"/>
      <c r="B136" s="34"/>
      <c r="C136" s="35"/>
      <c r="D136" s="200" t="s">
        <v>133</v>
      </c>
      <c r="E136" s="35"/>
      <c r="F136" s="201" t="s">
        <v>155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84</v>
      </c>
    </row>
    <row r="137" spans="1:65" s="2" customFormat="1" ht="16.5" customHeight="1">
      <c r="A137" s="33"/>
      <c r="B137" s="34"/>
      <c r="C137" s="186" t="s">
        <v>163</v>
      </c>
      <c r="D137" s="186" t="s">
        <v>127</v>
      </c>
      <c r="E137" s="187" t="s">
        <v>157</v>
      </c>
      <c r="F137" s="188" t="s">
        <v>158</v>
      </c>
      <c r="G137" s="189" t="s">
        <v>143</v>
      </c>
      <c r="H137" s="190">
        <v>735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39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131</v>
      </c>
      <c r="AT137" s="198" t="s">
        <v>127</v>
      </c>
      <c r="AU137" s="198" t="s">
        <v>84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82</v>
      </c>
      <c r="BK137" s="199">
        <f>ROUND(I137*H137,2)</f>
        <v>0</v>
      </c>
      <c r="BL137" s="16" t="s">
        <v>131</v>
      </c>
      <c r="BM137" s="198" t="s">
        <v>327</v>
      </c>
    </row>
    <row r="138" spans="1:65" s="2" customFormat="1" ht="48">
      <c r="A138" s="33"/>
      <c r="B138" s="34"/>
      <c r="C138" s="35"/>
      <c r="D138" s="200" t="s">
        <v>133</v>
      </c>
      <c r="E138" s="35"/>
      <c r="F138" s="201" t="s">
        <v>160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84</v>
      </c>
    </row>
    <row r="139" spans="1:65" s="13" customFormat="1">
      <c r="B139" s="205"/>
      <c r="C139" s="206"/>
      <c r="D139" s="200" t="s">
        <v>161</v>
      </c>
      <c r="E139" s="207" t="s">
        <v>1</v>
      </c>
      <c r="F139" s="208" t="s">
        <v>328</v>
      </c>
      <c r="G139" s="206"/>
      <c r="H139" s="209">
        <v>735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161</v>
      </c>
      <c r="AU139" s="215" t="s">
        <v>84</v>
      </c>
      <c r="AV139" s="13" t="s">
        <v>84</v>
      </c>
      <c r="AW139" s="13" t="s">
        <v>31</v>
      </c>
      <c r="AX139" s="13" t="s">
        <v>82</v>
      </c>
      <c r="AY139" s="215" t="s">
        <v>124</v>
      </c>
    </row>
    <row r="140" spans="1:65" s="2" customFormat="1" ht="16.5" customHeight="1">
      <c r="A140" s="33"/>
      <c r="B140" s="34"/>
      <c r="C140" s="186" t="s">
        <v>170</v>
      </c>
      <c r="D140" s="186" t="s">
        <v>127</v>
      </c>
      <c r="E140" s="187" t="s">
        <v>164</v>
      </c>
      <c r="F140" s="188" t="s">
        <v>165</v>
      </c>
      <c r="G140" s="189" t="s">
        <v>153</v>
      </c>
      <c r="H140" s="190">
        <v>1.2250000000000001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39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131</v>
      </c>
      <c r="AT140" s="198" t="s">
        <v>127</v>
      </c>
      <c r="AU140" s="198" t="s">
        <v>84</v>
      </c>
      <c r="AY140" s="16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82</v>
      </c>
      <c r="BK140" s="199">
        <f>ROUND(I140*H140,2)</f>
        <v>0</v>
      </c>
      <c r="BL140" s="16" t="s">
        <v>131</v>
      </c>
      <c r="BM140" s="198" t="s">
        <v>329</v>
      </c>
    </row>
    <row r="141" spans="1:65" s="2" customFormat="1" ht="38.4">
      <c r="A141" s="33"/>
      <c r="B141" s="34"/>
      <c r="C141" s="35"/>
      <c r="D141" s="200" t="s">
        <v>133</v>
      </c>
      <c r="E141" s="35"/>
      <c r="F141" s="201" t="s">
        <v>167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84</v>
      </c>
    </row>
    <row r="142" spans="1:65" s="2" customFormat="1" ht="19.2">
      <c r="A142" s="33"/>
      <c r="B142" s="34"/>
      <c r="C142" s="35"/>
      <c r="D142" s="200" t="s">
        <v>168</v>
      </c>
      <c r="E142" s="35"/>
      <c r="F142" s="216" t="s">
        <v>169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84</v>
      </c>
    </row>
    <row r="143" spans="1:65" s="2" customFormat="1" ht="21.75" customHeight="1">
      <c r="A143" s="33"/>
      <c r="B143" s="34"/>
      <c r="C143" s="186" t="s">
        <v>175</v>
      </c>
      <c r="D143" s="186" t="s">
        <v>127</v>
      </c>
      <c r="E143" s="187" t="s">
        <v>171</v>
      </c>
      <c r="F143" s="188" t="s">
        <v>172</v>
      </c>
      <c r="G143" s="189" t="s">
        <v>148</v>
      </c>
      <c r="H143" s="190">
        <v>400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39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131</v>
      </c>
      <c r="AT143" s="198" t="s">
        <v>127</v>
      </c>
      <c r="AU143" s="198" t="s">
        <v>84</v>
      </c>
      <c r="AY143" s="16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82</v>
      </c>
      <c r="BK143" s="199">
        <f>ROUND(I143*H143,2)</f>
        <v>0</v>
      </c>
      <c r="BL143" s="16" t="s">
        <v>131</v>
      </c>
      <c r="BM143" s="198" t="s">
        <v>330</v>
      </c>
    </row>
    <row r="144" spans="1:65" s="2" customFormat="1" ht="48">
      <c r="A144" s="33"/>
      <c r="B144" s="34"/>
      <c r="C144" s="35"/>
      <c r="D144" s="200" t="s">
        <v>133</v>
      </c>
      <c r="E144" s="35"/>
      <c r="F144" s="201" t="s">
        <v>174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19.2">
      <c r="A145" s="33"/>
      <c r="B145" s="34"/>
      <c r="C145" s="35"/>
      <c r="D145" s="200" t="s">
        <v>168</v>
      </c>
      <c r="E145" s="35"/>
      <c r="F145" s="216" t="s">
        <v>169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84</v>
      </c>
    </row>
    <row r="146" spans="1:65" s="2" customFormat="1" ht="16.5" customHeight="1">
      <c r="A146" s="33"/>
      <c r="B146" s="34"/>
      <c r="C146" s="186" t="s">
        <v>180</v>
      </c>
      <c r="D146" s="186" t="s">
        <v>127</v>
      </c>
      <c r="E146" s="187" t="s">
        <v>176</v>
      </c>
      <c r="F146" s="188" t="s">
        <v>177</v>
      </c>
      <c r="G146" s="189" t="s">
        <v>148</v>
      </c>
      <c r="H146" s="190">
        <v>140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39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131</v>
      </c>
      <c r="AT146" s="198" t="s">
        <v>127</v>
      </c>
      <c r="AU146" s="198" t="s">
        <v>84</v>
      </c>
      <c r="AY146" s="16" t="s">
        <v>124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82</v>
      </c>
      <c r="BK146" s="199">
        <f>ROUND(I146*H146,2)</f>
        <v>0</v>
      </c>
      <c r="BL146" s="16" t="s">
        <v>131</v>
      </c>
      <c r="BM146" s="198" t="s">
        <v>331</v>
      </c>
    </row>
    <row r="147" spans="1:65" s="2" customFormat="1" ht="48">
      <c r="A147" s="33"/>
      <c r="B147" s="34"/>
      <c r="C147" s="35"/>
      <c r="D147" s="200" t="s">
        <v>133</v>
      </c>
      <c r="E147" s="35"/>
      <c r="F147" s="201" t="s">
        <v>179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84</v>
      </c>
    </row>
    <row r="148" spans="1:65" s="2" customFormat="1" ht="21.75" customHeight="1">
      <c r="A148" s="33"/>
      <c r="B148" s="34"/>
      <c r="C148" s="186" t="s">
        <v>185</v>
      </c>
      <c r="D148" s="186" t="s">
        <v>127</v>
      </c>
      <c r="E148" s="187" t="s">
        <v>216</v>
      </c>
      <c r="F148" s="188" t="s">
        <v>332</v>
      </c>
      <c r="G148" s="189" t="s">
        <v>218</v>
      </c>
      <c r="H148" s="190">
        <v>4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39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131</v>
      </c>
      <c r="AT148" s="198" t="s">
        <v>127</v>
      </c>
      <c r="AU148" s="198" t="s">
        <v>84</v>
      </c>
      <c r="AY148" s="16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82</v>
      </c>
      <c r="BK148" s="199">
        <f>ROUND(I148*H148,2)</f>
        <v>0</v>
      </c>
      <c r="BL148" s="16" t="s">
        <v>131</v>
      </c>
      <c r="BM148" s="198" t="s">
        <v>333</v>
      </c>
    </row>
    <row r="149" spans="1:65" s="2" customFormat="1" ht="38.4">
      <c r="A149" s="33"/>
      <c r="B149" s="34"/>
      <c r="C149" s="35"/>
      <c r="D149" s="200" t="s">
        <v>133</v>
      </c>
      <c r="E149" s="35"/>
      <c r="F149" s="201" t="s">
        <v>220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133</v>
      </c>
      <c r="AU149" s="16" t="s">
        <v>84</v>
      </c>
    </row>
    <row r="150" spans="1:65" s="2" customFormat="1" ht="21.75" customHeight="1">
      <c r="A150" s="33"/>
      <c r="B150" s="34"/>
      <c r="C150" s="186" t="s">
        <v>190</v>
      </c>
      <c r="D150" s="186" t="s">
        <v>127</v>
      </c>
      <c r="E150" s="187" t="s">
        <v>181</v>
      </c>
      <c r="F150" s="188" t="s">
        <v>182</v>
      </c>
      <c r="G150" s="189" t="s">
        <v>153</v>
      </c>
      <c r="H150" s="190">
        <v>1.2250000000000001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39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131</v>
      </c>
      <c r="AT150" s="198" t="s">
        <v>127</v>
      </c>
      <c r="AU150" s="198" t="s">
        <v>84</v>
      </c>
      <c r="AY150" s="16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82</v>
      </c>
      <c r="BK150" s="199">
        <f>ROUND(I150*H150,2)</f>
        <v>0</v>
      </c>
      <c r="BL150" s="16" t="s">
        <v>131</v>
      </c>
      <c r="BM150" s="198" t="s">
        <v>334</v>
      </c>
    </row>
    <row r="151" spans="1:65" s="2" customFormat="1" ht="38.4">
      <c r="A151" s="33"/>
      <c r="B151" s="34"/>
      <c r="C151" s="35"/>
      <c r="D151" s="200" t="s">
        <v>133</v>
      </c>
      <c r="E151" s="35"/>
      <c r="F151" s="201" t="s">
        <v>184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84</v>
      </c>
    </row>
    <row r="152" spans="1:65" s="2" customFormat="1" ht="21.75" customHeight="1">
      <c r="A152" s="33"/>
      <c r="B152" s="34"/>
      <c r="C152" s="186" t="s">
        <v>195</v>
      </c>
      <c r="D152" s="186" t="s">
        <v>127</v>
      </c>
      <c r="E152" s="187" t="s">
        <v>186</v>
      </c>
      <c r="F152" s="188" t="s">
        <v>187</v>
      </c>
      <c r="G152" s="189" t="s">
        <v>153</v>
      </c>
      <c r="H152" s="190">
        <v>0.2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39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131</v>
      </c>
      <c r="AT152" s="198" t="s">
        <v>127</v>
      </c>
      <c r="AU152" s="198" t="s">
        <v>84</v>
      </c>
      <c r="AY152" s="16" t="s">
        <v>124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82</v>
      </c>
      <c r="BK152" s="199">
        <f>ROUND(I152*H152,2)</f>
        <v>0</v>
      </c>
      <c r="BL152" s="16" t="s">
        <v>131</v>
      </c>
      <c r="BM152" s="198" t="s">
        <v>335</v>
      </c>
    </row>
    <row r="153" spans="1:65" s="2" customFormat="1" ht="48">
      <c r="A153" s="33"/>
      <c r="B153" s="34"/>
      <c r="C153" s="35"/>
      <c r="D153" s="200" t="s">
        <v>133</v>
      </c>
      <c r="E153" s="35"/>
      <c r="F153" s="201" t="s">
        <v>189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133</v>
      </c>
      <c r="AU153" s="16" t="s">
        <v>84</v>
      </c>
    </row>
    <row r="154" spans="1:65" s="2" customFormat="1" ht="19.2">
      <c r="A154" s="33"/>
      <c r="B154" s="34"/>
      <c r="C154" s="35"/>
      <c r="D154" s="200" t="s">
        <v>168</v>
      </c>
      <c r="E154" s="35"/>
      <c r="F154" s="216" t="s">
        <v>169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168</v>
      </c>
      <c r="AU154" s="16" t="s">
        <v>84</v>
      </c>
    </row>
    <row r="155" spans="1:65" s="2" customFormat="1" ht="21.75" customHeight="1">
      <c r="A155" s="33"/>
      <c r="B155" s="34"/>
      <c r="C155" s="186" t="s">
        <v>200</v>
      </c>
      <c r="D155" s="186" t="s">
        <v>127</v>
      </c>
      <c r="E155" s="187" t="s">
        <v>336</v>
      </c>
      <c r="F155" s="188" t="s">
        <v>337</v>
      </c>
      <c r="G155" s="189" t="s">
        <v>153</v>
      </c>
      <c r="H155" s="190">
        <v>0.33500000000000002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39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131</v>
      </c>
      <c r="AT155" s="198" t="s">
        <v>127</v>
      </c>
      <c r="AU155" s="198" t="s">
        <v>84</v>
      </c>
      <c r="AY155" s="16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82</v>
      </c>
      <c r="BK155" s="199">
        <f>ROUND(I155*H155,2)</f>
        <v>0</v>
      </c>
      <c r="BL155" s="16" t="s">
        <v>131</v>
      </c>
      <c r="BM155" s="198" t="s">
        <v>338</v>
      </c>
    </row>
    <row r="156" spans="1:65" s="2" customFormat="1" ht="96">
      <c r="A156" s="33"/>
      <c r="B156" s="34"/>
      <c r="C156" s="35"/>
      <c r="D156" s="200" t="s">
        <v>133</v>
      </c>
      <c r="E156" s="35"/>
      <c r="F156" s="201" t="s">
        <v>339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84</v>
      </c>
    </row>
    <row r="157" spans="1:65" s="2" customFormat="1" ht="19.2">
      <c r="A157" s="33"/>
      <c r="B157" s="34"/>
      <c r="C157" s="35"/>
      <c r="D157" s="200" t="s">
        <v>168</v>
      </c>
      <c r="E157" s="35"/>
      <c r="F157" s="216" t="s">
        <v>169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168</v>
      </c>
      <c r="AU157" s="16" t="s">
        <v>84</v>
      </c>
    </row>
    <row r="158" spans="1:65" s="2" customFormat="1" ht="21.75" customHeight="1">
      <c r="A158" s="33"/>
      <c r="B158" s="34"/>
      <c r="C158" s="186" t="s">
        <v>8</v>
      </c>
      <c r="D158" s="186" t="s">
        <v>127</v>
      </c>
      <c r="E158" s="187" t="s">
        <v>191</v>
      </c>
      <c r="F158" s="188" t="s">
        <v>192</v>
      </c>
      <c r="G158" s="189" t="s">
        <v>153</v>
      </c>
      <c r="H158" s="190">
        <v>0.99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39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131</v>
      </c>
      <c r="AT158" s="198" t="s">
        <v>127</v>
      </c>
      <c r="AU158" s="198" t="s">
        <v>84</v>
      </c>
      <c r="AY158" s="16" t="s">
        <v>124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82</v>
      </c>
      <c r="BK158" s="199">
        <f>ROUND(I158*H158,2)</f>
        <v>0</v>
      </c>
      <c r="BL158" s="16" t="s">
        <v>131</v>
      </c>
      <c r="BM158" s="198" t="s">
        <v>340</v>
      </c>
    </row>
    <row r="159" spans="1:65" s="2" customFormat="1" ht="48">
      <c r="A159" s="33"/>
      <c r="B159" s="34"/>
      <c r="C159" s="35"/>
      <c r="D159" s="200" t="s">
        <v>133</v>
      </c>
      <c r="E159" s="35"/>
      <c r="F159" s="201" t="s">
        <v>194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133</v>
      </c>
      <c r="AU159" s="16" t="s">
        <v>84</v>
      </c>
    </row>
    <row r="160" spans="1:65" s="2" customFormat="1" ht="19.2">
      <c r="A160" s="33"/>
      <c r="B160" s="34"/>
      <c r="C160" s="35"/>
      <c r="D160" s="200" t="s">
        <v>168</v>
      </c>
      <c r="E160" s="35"/>
      <c r="F160" s="216" t="s">
        <v>169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168</v>
      </c>
      <c r="AU160" s="16" t="s">
        <v>84</v>
      </c>
    </row>
    <row r="161" spans="1:65" s="2" customFormat="1" ht="21.75" customHeight="1">
      <c r="A161" s="33"/>
      <c r="B161" s="34"/>
      <c r="C161" s="186" t="s">
        <v>210</v>
      </c>
      <c r="D161" s="186" t="s">
        <v>127</v>
      </c>
      <c r="E161" s="187" t="s">
        <v>341</v>
      </c>
      <c r="F161" s="188" t="s">
        <v>342</v>
      </c>
      <c r="G161" s="189" t="s">
        <v>153</v>
      </c>
      <c r="H161" s="190">
        <v>0.05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39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131</v>
      </c>
      <c r="AT161" s="198" t="s">
        <v>127</v>
      </c>
      <c r="AU161" s="198" t="s">
        <v>84</v>
      </c>
      <c r="AY161" s="16" t="s">
        <v>124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82</v>
      </c>
      <c r="BK161" s="199">
        <f>ROUND(I161*H161,2)</f>
        <v>0</v>
      </c>
      <c r="BL161" s="16" t="s">
        <v>131</v>
      </c>
      <c r="BM161" s="198" t="s">
        <v>343</v>
      </c>
    </row>
    <row r="162" spans="1:65" s="2" customFormat="1" ht="86.4">
      <c r="A162" s="33"/>
      <c r="B162" s="34"/>
      <c r="C162" s="35"/>
      <c r="D162" s="200" t="s">
        <v>133</v>
      </c>
      <c r="E162" s="35"/>
      <c r="F162" s="201" t="s">
        <v>344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84</v>
      </c>
    </row>
    <row r="163" spans="1:65" s="2" customFormat="1" ht="19.2">
      <c r="A163" s="33"/>
      <c r="B163" s="34"/>
      <c r="C163" s="35"/>
      <c r="D163" s="200" t="s">
        <v>168</v>
      </c>
      <c r="E163" s="35"/>
      <c r="F163" s="216" t="s">
        <v>169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168</v>
      </c>
      <c r="AU163" s="16" t="s">
        <v>84</v>
      </c>
    </row>
    <row r="164" spans="1:65" s="2" customFormat="1" ht="21.75" customHeight="1">
      <c r="A164" s="33"/>
      <c r="B164" s="34"/>
      <c r="C164" s="186" t="s">
        <v>215</v>
      </c>
      <c r="D164" s="186" t="s">
        <v>127</v>
      </c>
      <c r="E164" s="187" t="s">
        <v>196</v>
      </c>
      <c r="F164" s="188" t="s">
        <v>197</v>
      </c>
      <c r="G164" s="189" t="s">
        <v>153</v>
      </c>
      <c r="H164" s="190">
        <v>0.1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39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131</v>
      </c>
      <c r="AT164" s="198" t="s">
        <v>127</v>
      </c>
      <c r="AU164" s="198" t="s">
        <v>84</v>
      </c>
      <c r="AY164" s="16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82</v>
      </c>
      <c r="BK164" s="199">
        <f>ROUND(I164*H164,2)</f>
        <v>0</v>
      </c>
      <c r="BL164" s="16" t="s">
        <v>131</v>
      </c>
      <c r="BM164" s="198" t="s">
        <v>345</v>
      </c>
    </row>
    <row r="165" spans="1:65" s="2" customFormat="1" ht="48">
      <c r="A165" s="33"/>
      <c r="B165" s="34"/>
      <c r="C165" s="35"/>
      <c r="D165" s="200" t="s">
        <v>133</v>
      </c>
      <c r="E165" s="35"/>
      <c r="F165" s="201" t="s">
        <v>199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84</v>
      </c>
    </row>
    <row r="166" spans="1:65" s="2" customFormat="1" ht="19.2">
      <c r="A166" s="33"/>
      <c r="B166" s="34"/>
      <c r="C166" s="35"/>
      <c r="D166" s="200" t="s">
        <v>168</v>
      </c>
      <c r="E166" s="35"/>
      <c r="F166" s="216" t="s">
        <v>169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168</v>
      </c>
      <c r="AU166" s="16" t="s">
        <v>84</v>
      </c>
    </row>
    <row r="167" spans="1:65" s="2" customFormat="1" ht="21.75" customHeight="1">
      <c r="A167" s="33"/>
      <c r="B167" s="34"/>
      <c r="C167" s="186" t="s">
        <v>221</v>
      </c>
      <c r="D167" s="186" t="s">
        <v>127</v>
      </c>
      <c r="E167" s="187" t="s">
        <v>211</v>
      </c>
      <c r="F167" s="188" t="s">
        <v>212</v>
      </c>
      <c r="G167" s="189" t="s">
        <v>143</v>
      </c>
      <c r="H167" s="190">
        <v>500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39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131</v>
      </c>
      <c r="AT167" s="198" t="s">
        <v>127</v>
      </c>
      <c r="AU167" s="198" t="s">
        <v>84</v>
      </c>
      <c r="AY167" s="16" t="s">
        <v>124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82</v>
      </c>
      <c r="BK167" s="199">
        <f>ROUND(I167*H167,2)</f>
        <v>0</v>
      </c>
      <c r="BL167" s="16" t="s">
        <v>131</v>
      </c>
      <c r="BM167" s="198" t="s">
        <v>346</v>
      </c>
    </row>
    <row r="168" spans="1:65" s="2" customFormat="1" ht="48">
      <c r="A168" s="33"/>
      <c r="B168" s="34"/>
      <c r="C168" s="35"/>
      <c r="D168" s="200" t="s">
        <v>133</v>
      </c>
      <c r="E168" s="35"/>
      <c r="F168" s="201" t="s">
        <v>214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84</v>
      </c>
    </row>
    <row r="169" spans="1:65" s="2" customFormat="1" ht="21.75" customHeight="1">
      <c r="A169" s="33"/>
      <c r="B169" s="34"/>
      <c r="C169" s="186" t="s">
        <v>226</v>
      </c>
      <c r="D169" s="186" t="s">
        <v>127</v>
      </c>
      <c r="E169" s="187" t="s">
        <v>222</v>
      </c>
      <c r="F169" s="188" t="s">
        <v>223</v>
      </c>
      <c r="G169" s="189" t="s">
        <v>143</v>
      </c>
      <c r="H169" s="190">
        <v>500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39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131</v>
      </c>
      <c r="AT169" s="198" t="s">
        <v>127</v>
      </c>
      <c r="AU169" s="198" t="s">
        <v>84</v>
      </c>
      <c r="AY169" s="16" t="s">
        <v>124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82</v>
      </c>
      <c r="BK169" s="199">
        <f>ROUND(I169*H169,2)</f>
        <v>0</v>
      </c>
      <c r="BL169" s="16" t="s">
        <v>131</v>
      </c>
      <c r="BM169" s="198" t="s">
        <v>347</v>
      </c>
    </row>
    <row r="170" spans="1:65" s="2" customFormat="1" ht="38.4">
      <c r="A170" s="33"/>
      <c r="B170" s="34"/>
      <c r="C170" s="35"/>
      <c r="D170" s="200" t="s">
        <v>133</v>
      </c>
      <c r="E170" s="35"/>
      <c r="F170" s="201" t="s">
        <v>225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84</v>
      </c>
    </row>
    <row r="171" spans="1:65" s="2" customFormat="1" ht="21.75" customHeight="1">
      <c r="A171" s="33"/>
      <c r="B171" s="34"/>
      <c r="C171" s="186" t="s">
        <v>233</v>
      </c>
      <c r="D171" s="186" t="s">
        <v>127</v>
      </c>
      <c r="E171" s="187" t="s">
        <v>227</v>
      </c>
      <c r="F171" s="188" t="s">
        <v>228</v>
      </c>
      <c r="G171" s="189" t="s">
        <v>137</v>
      </c>
      <c r="H171" s="190">
        <v>1500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39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131</v>
      </c>
      <c r="AT171" s="198" t="s">
        <v>127</v>
      </c>
      <c r="AU171" s="198" t="s">
        <v>84</v>
      </c>
      <c r="AY171" s="16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82</v>
      </c>
      <c r="BK171" s="199">
        <f>ROUND(I171*H171,2)</f>
        <v>0</v>
      </c>
      <c r="BL171" s="16" t="s">
        <v>131</v>
      </c>
      <c r="BM171" s="198" t="s">
        <v>348</v>
      </c>
    </row>
    <row r="172" spans="1:65" s="2" customFormat="1" ht="38.4">
      <c r="A172" s="33"/>
      <c r="B172" s="34"/>
      <c r="C172" s="35"/>
      <c r="D172" s="200" t="s">
        <v>133</v>
      </c>
      <c r="E172" s="35"/>
      <c r="F172" s="201" t="s">
        <v>230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84</v>
      </c>
    </row>
    <row r="173" spans="1:65" s="2" customFormat="1" ht="16.5" customHeight="1">
      <c r="A173" s="33"/>
      <c r="B173" s="34"/>
      <c r="C173" s="186" t="s">
        <v>7</v>
      </c>
      <c r="D173" s="186" t="s">
        <v>127</v>
      </c>
      <c r="E173" s="187" t="s">
        <v>349</v>
      </c>
      <c r="F173" s="188" t="s">
        <v>350</v>
      </c>
      <c r="G173" s="189" t="s">
        <v>256</v>
      </c>
      <c r="H173" s="190">
        <v>69.72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39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131</v>
      </c>
      <c r="AT173" s="198" t="s">
        <v>127</v>
      </c>
      <c r="AU173" s="198" t="s">
        <v>84</v>
      </c>
      <c r="AY173" s="16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82</v>
      </c>
      <c r="BK173" s="199">
        <f>ROUND(I173*H173,2)</f>
        <v>0</v>
      </c>
      <c r="BL173" s="16" t="s">
        <v>131</v>
      </c>
      <c r="BM173" s="198" t="s">
        <v>351</v>
      </c>
    </row>
    <row r="174" spans="1:65" s="2" customFormat="1" ht="28.8">
      <c r="A174" s="33"/>
      <c r="B174" s="34"/>
      <c r="C174" s="35"/>
      <c r="D174" s="200" t="s">
        <v>133</v>
      </c>
      <c r="E174" s="35"/>
      <c r="F174" s="201" t="s">
        <v>352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84</v>
      </c>
    </row>
    <row r="175" spans="1:65" s="13" customFormat="1">
      <c r="B175" s="205"/>
      <c r="C175" s="206"/>
      <c r="D175" s="200" t="s">
        <v>161</v>
      </c>
      <c r="E175" s="207" t="s">
        <v>1</v>
      </c>
      <c r="F175" s="208" t="s">
        <v>353</v>
      </c>
      <c r="G175" s="206"/>
      <c r="H175" s="209">
        <v>69.72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161</v>
      </c>
      <c r="AU175" s="215" t="s">
        <v>84</v>
      </c>
      <c r="AV175" s="13" t="s">
        <v>84</v>
      </c>
      <c r="AW175" s="13" t="s">
        <v>31</v>
      </c>
      <c r="AX175" s="13" t="s">
        <v>82</v>
      </c>
      <c r="AY175" s="215" t="s">
        <v>124</v>
      </c>
    </row>
    <row r="176" spans="1:65" s="12" customFormat="1" ht="22.95" customHeight="1">
      <c r="B176" s="170"/>
      <c r="C176" s="171"/>
      <c r="D176" s="172" t="s">
        <v>73</v>
      </c>
      <c r="E176" s="184" t="s">
        <v>231</v>
      </c>
      <c r="F176" s="184" t="s">
        <v>232</v>
      </c>
      <c r="G176" s="171"/>
      <c r="H176" s="171"/>
      <c r="I176" s="174"/>
      <c r="J176" s="185">
        <f>BK176</f>
        <v>0</v>
      </c>
      <c r="K176" s="171"/>
      <c r="L176" s="176"/>
      <c r="M176" s="177"/>
      <c r="N176" s="178"/>
      <c r="O176" s="178"/>
      <c r="P176" s="179">
        <f>SUM(P177:P182)</f>
        <v>0</v>
      </c>
      <c r="Q176" s="178"/>
      <c r="R176" s="179">
        <f>SUM(R177:R182)</f>
        <v>0</v>
      </c>
      <c r="S176" s="178"/>
      <c r="T176" s="180">
        <f>SUM(T177:T182)</f>
        <v>0</v>
      </c>
      <c r="AR176" s="181" t="s">
        <v>82</v>
      </c>
      <c r="AT176" s="182" t="s">
        <v>73</v>
      </c>
      <c r="AU176" s="182" t="s">
        <v>82</v>
      </c>
      <c r="AY176" s="181" t="s">
        <v>124</v>
      </c>
      <c r="BK176" s="183">
        <f>SUM(BK177:BK182)</f>
        <v>0</v>
      </c>
    </row>
    <row r="177" spans="1:65" s="2" customFormat="1" ht="21.75" customHeight="1">
      <c r="A177" s="33"/>
      <c r="B177" s="34"/>
      <c r="C177" s="186" t="s">
        <v>242</v>
      </c>
      <c r="D177" s="186" t="s">
        <v>127</v>
      </c>
      <c r="E177" s="187" t="s">
        <v>354</v>
      </c>
      <c r="F177" s="188" t="s">
        <v>355</v>
      </c>
      <c r="G177" s="189" t="s">
        <v>148</v>
      </c>
      <c r="H177" s="190">
        <v>140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39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131</v>
      </c>
      <c r="AT177" s="198" t="s">
        <v>127</v>
      </c>
      <c r="AU177" s="198" t="s">
        <v>84</v>
      </c>
      <c r="AY177" s="16" t="s">
        <v>124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82</v>
      </c>
      <c r="BK177" s="199">
        <f>ROUND(I177*H177,2)</f>
        <v>0</v>
      </c>
      <c r="BL177" s="16" t="s">
        <v>131</v>
      </c>
      <c r="BM177" s="198" t="s">
        <v>356</v>
      </c>
    </row>
    <row r="178" spans="1:65" s="2" customFormat="1" ht="38.4">
      <c r="A178" s="33"/>
      <c r="B178" s="34"/>
      <c r="C178" s="35"/>
      <c r="D178" s="200" t="s">
        <v>133</v>
      </c>
      <c r="E178" s="35"/>
      <c r="F178" s="201" t="s">
        <v>357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84</v>
      </c>
    </row>
    <row r="179" spans="1:65" s="2" customFormat="1" ht="21.75" customHeight="1">
      <c r="A179" s="33"/>
      <c r="B179" s="34"/>
      <c r="C179" s="186" t="s">
        <v>249</v>
      </c>
      <c r="D179" s="186" t="s">
        <v>127</v>
      </c>
      <c r="E179" s="187" t="s">
        <v>234</v>
      </c>
      <c r="F179" s="188" t="s">
        <v>235</v>
      </c>
      <c r="G179" s="189" t="s">
        <v>218</v>
      </c>
      <c r="H179" s="190">
        <v>140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39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131</v>
      </c>
      <c r="AT179" s="198" t="s">
        <v>127</v>
      </c>
      <c r="AU179" s="198" t="s">
        <v>84</v>
      </c>
      <c r="AY179" s="16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82</v>
      </c>
      <c r="BK179" s="199">
        <f>ROUND(I179*H179,2)</f>
        <v>0</v>
      </c>
      <c r="BL179" s="16" t="s">
        <v>131</v>
      </c>
      <c r="BM179" s="198" t="s">
        <v>358</v>
      </c>
    </row>
    <row r="180" spans="1:65" s="2" customFormat="1" ht="38.4">
      <c r="A180" s="33"/>
      <c r="B180" s="34"/>
      <c r="C180" s="35"/>
      <c r="D180" s="200" t="s">
        <v>133</v>
      </c>
      <c r="E180" s="35"/>
      <c r="F180" s="201" t="s">
        <v>237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133</v>
      </c>
      <c r="AU180" s="16" t="s">
        <v>84</v>
      </c>
    </row>
    <row r="181" spans="1:65" s="2" customFormat="1" ht="21.75" customHeight="1">
      <c r="A181" s="33"/>
      <c r="B181" s="34"/>
      <c r="C181" s="186" t="s">
        <v>253</v>
      </c>
      <c r="D181" s="186" t="s">
        <v>127</v>
      </c>
      <c r="E181" s="187" t="s">
        <v>238</v>
      </c>
      <c r="F181" s="188" t="s">
        <v>239</v>
      </c>
      <c r="G181" s="189" t="s">
        <v>148</v>
      </c>
      <c r="H181" s="190">
        <v>70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39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131</v>
      </c>
      <c r="AT181" s="198" t="s">
        <v>127</v>
      </c>
      <c r="AU181" s="198" t="s">
        <v>84</v>
      </c>
      <c r="AY181" s="16" t="s">
        <v>124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82</v>
      </c>
      <c r="BK181" s="199">
        <f>ROUND(I181*H181,2)</f>
        <v>0</v>
      </c>
      <c r="BL181" s="16" t="s">
        <v>131</v>
      </c>
      <c r="BM181" s="198" t="s">
        <v>359</v>
      </c>
    </row>
    <row r="182" spans="1:65" s="2" customFormat="1" ht="38.4">
      <c r="A182" s="33"/>
      <c r="B182" s="34"/>
      <c r="C182" s="35"/>
      <c r="D182" s="200" t="s">
        <v>133</v>
      </c>
      <c r="E182" s="35"/>
      <c r="F182" s="201" t="s">
        <v>241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133</v>
      </c>
      <c r="AU182" s="16" t="s">
        <v>84</v>
      </c>
    </row>
    <row r="183" spans="1:65" s="12" customFormat="1" ht="25.95" customHeight="1">
      <c r="B183" s="170"/>
      <c r="C183" s="171"/>
      <c r="D183" s="172" t="s">
        <v>73</v>
      </c>
      <c r="E183" s="173" t="s">
        <v>247</v>
      </c>
      <c r="F183" s="173" t="s">
        <v>360</v>
      </c>
      <c r="G183" s="171"/>
      <c r="H183" s="171"/>
      <c r="I183" s="174"/>
      <c r="J183" s="175">
        <f>BK183</f>
        <v>0</v>
      </c>
      <c r="K183" s="171"/>
      <c r="L183" s="176"/>
      <c r="M183" s="177"/>
      <c r="N183" s="178"/>
      <c r="O183" s="178"/>
      <c r="P183" s="179">
        <f>SUM(P184:P186)</f>
        <v>0</v>
      </c>
      <c r="Q183" s="178"/>
      <c r="R183" s="179">
        <f>SUM(R184:R186)</f>
        <v>1176</v>
      </c>
      <c r="S183" s="178"/>
      <c r="T183" s="180">
        <f>SUM(T184:T186)</f>
        <v>0</v>
      </c>
      <c r="AR183" s="181" t="s">
        <v>140</v>
      </c>
      <c r="AT183" s="182" t="s">
        <v>73</v>
      </c>
      <c r="AU183" s="182" t="s">
        <v>74</v>
      </c>
      <c r="AY183" s="181" t="s">
        <v>124</v>
      </c>
      <c r="BK183" s="183">
        <f>SUM(BK184:BK186)</f>
        <v>0</v>
      </c>
    </row>
    <row r="184" spans="1:65" s="2" customFormat="1" ht="16.5" customHeight="1">
      <c r="A184" s="33"/>
      <c r="B184" s="34"/>
      <c r="C184" s="217" t="s">
        <v>261</v>
      </c>
      <c r="D184" s="217" t="s">
        <v>247</v>
      </c>
      <c r="E184" s="218" t="s">
        <v>254</v>
      </c>
      <c r="F184" s="219" t="s">
        <v>255</v>
      </c>
      <c r="G184" s="220" t="s">
        <v>256</v>
      </c>
      <c r="H184" s="221">
        <v>1176</v>
      </c>
      <c r="I184" s="222"/>
      <c r="J184" s="223">
        <f>ROUND(I184*H184,2)</f>
        <v>0</v>
      </c>
      <c r="K184" s="224"/>
      <c r="L184" s="225"/>
      <c r="M184" s="226" t="s">
        <v>1</v>
      </c>
      <c r="N184" s="227" t="s">
        <v>39</v>
      </c>
      <c r="O184" s="70"/>
      <c r="P184" s="196">
        <f>O184*H184</f>
        <v>0</v>
      </c>
      <c r="Q184" s="196">
        <v>1</v>
      </c>
      <c r="R184" s="196">
        <f>Q184*H184</f>
        <v>1176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170</v>
      </c>
      <c r="AT184" s="198" t="s">
        <v>247</v>
      </c>
      <c r="AU184" s="198" t="s">
        <v>82</v>
      </c>
      <c r="AY184" s="16" t="s">
        <v>124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82</v>
      </c>
      <c r="BK184" s="199">
        <f>ROUND(I184*H184,2)</f>
        <v>0</v>
      </c>
      <c r="BL184" s="16" t="s">
        <v>131</v>
      </c>
      <c r="BM184" s="198" t="s">
        <v>361</v>
      </c>
    </row>
    <row r="185" spans="1:65" s="2" customFormat="1">
      <c r="A185" s="33"/>
      <c r="B185" s="34"/>
      <c r="C185" s="35"/>
      <c r="D185" s="200" t="s">
        <v>133</v>
      </c>
      <c r="E185" s="35"/>
      <c r="F185" s="201" t="s">
        <v>255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82</v>
      </c>
    </row>
    <row r="186" spans="1:65" s="13" customFormat="1">
      <c r="B186" s="205"/>
      <c r="C186" s="206"/>
      <c r="D186" s="200" t="s">
        <v>161</v>
      </c>
      <c r="E186" s="207" t="s">
        <v>1</v>
      </c>
      <c r="F186" s="208" t="s">
        <v>362</v>
      </c>
      <c r="G186" s="206"/>
      <c r="H186" s="209">
        <v>1176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161</v>
      </c>
      <c r="AU186" s="215" t="s">
        <v>82</v>
      </c>
      <c r="AV186" s="13" t="s">
        <v>84</v>
      </c>
      <c r="AW186" s="13" t="s">
        <v>31</v>
      </c>
      <c r="AX186" s="13" t="s">
        <v>82</v>
      </c>
      <c r="AY186" s="215" t="s">
        <v>124</v>
      </c>
    </row>
    <row r="187" spans="1:65" s="12" customFormat="1" ht="25.95" customHeight="1">
      <c r="B187" s="170"/>
      <c r="C187" s="171"/>
      <c r="D187" s="172" t="s">
        <v>73</v>
      </c>
      <c r="E187" s="173" t="s">
        <v>259</v>
      </c>
      <c r="F187" s="173" t="s">
        <v>260</v>
      </c>
      <c r="G187" s="171"/>
      <c r="H187" s="171"/>
      <c r="I187" s="174"/>
      <c r="J187" s="175">
        <f>BK187</f>
        <v>0</v>
      </c>
      <c r="K187" s="171"/>
      <c r="L187" s="176"/>
      <c r="M187" s="177"/>
      <c r="N187" s="178"/>
      <c r="O187" s="178"/>
      <c r="P187" s="179">
        <f>SUM(P188:P199)</f>
        <v>0</v>
      </c>
      <c r="Q187" s="178"/>
      <c r="R187" s="179">
        <f>SUM(R188:R199)</f>
        <v>0</v>
      </c>
      <c r="S187" s="178"/>
      <c r="T187" s="180">
        <f>SUM(T188:T199)</f>
        <v>0</v>
      </c>
      <c r="AR187" s="181" t="s">
        <v>131</v>
      </c>
      <c r="AT187" s="182" t="s">
        <v>73</v>
      </c>
      <c r="AU187" s="182" t="s">
        <v>74</v>
      </c>
      <c r="AY187" s="181" t="s">
        <v>124</v>
      </c>
      <c r="BK187" s="183">
        <f>SUM(BK188:BK199)</f>
        <v>0</v>
      </c>
    </row>
    <row r="188" spans="1:65" s="2" customFormat="1" ht="21.75" customHeight="1">
      <c r="A188" s="33"/>
      <c r="B188" s="34"/>
      <c r="C188" s="186" t="s">
        <v>266</v>
      </c>
      <c r="D188" s="186" t="s">
        <v>127</v>
      </c>
      <c r="E188" s="187" t="s">
        <v>262</v>
      </c>
      <c r="F188" s="188" t="s">
        <v>263</v>
      </c>
      <c r="G188" s="189" t="s">
        <v>218</v>
      </c>
      <c r="H188" s="190">
        <v>30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39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264</v>
      </c>
      <c r="AT188" s="198" t="s">
        <v>127</v>
      </c>
      <c r="AU188" s="198" t="s">
        <v>82</v>
      </c>
      <c r="AY188" s="16" t="s">
        <v>124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82</v>
      </c>
      <c r="BK188" s="199">
        <f>ROUND(I188*H188,2)</f>
        <v>0</v>
      </c>
      <c r="BL188" s="16" t="s">
        <v>264</v>
      </c>
      <c r="BM188" s="198" t="s">
        <v>363</v>
      </c>
    </row>
    <row r="189" spans="1:65" s="2" customFormat="1" ht="19.2">
      <c r="A189" s="33"/>
      <c r="B189" s="34"/>
      <c r="C189" s="35"/>
      <c r="D189" s="200" t="s">
        <v>133</v>
      </c>
      <c r="E189" s="35"/>
      <c r="F189" s="201" t="s">
        <v>263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82</v>
      </c>
    </row>
    <row r="190" spans="1:65" s="2" customFormat="1" ht="33" customHeight="1">
      <c r="A190" s="33"/>
      <c r="B190" s="34"/>
      <c r="C190" s="186" t="s">
        <v>271</v>
      </c>
      <c r="D190" s="186" t="s">
        <v>127</v>
      </c>
      <c r="E190" s="187" t="s">
        <v>267</v>
      </c>
      <c r="F190" s="188" t="s">
        <v>268</v>
      </c>
      <c r="G190" s="189" t="s">
        <v>218</v>
      </c>
      <c r="H190" s="190">
        <v>30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39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264</v>
      </c>
      <c r="AT190" s="198" t="s">
        <v>127</v>
      </c>
      <c r="AU190" s="198" t="s">
        <v>82</v>
      </c>
      <c r="AY190" s="16" t="s">
        <v>124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82</v>
      </c>
      <c r="BK190" s="199">
        <f>ROUND(I190*H190,2)</f>
        <v>0</v>
      </c>
      <c r="BL190" s="16" t="s">
        <v>264</v>
      </c>
      <c r="BM190" s="198" t="s">
        <v>364</v>
      </c>
    </row>
    <row r="191" spans="1:65" s="2" customFormat="1" ht="38.4">
      <c r="A191" s="33"/>
      <c r="B191" s="34"/>
      <c r="C191" s="35"/>
      <c r="D191" s="200" t="s">
        <v>133</v>
      </c>
      <c r="E191" s="35"/>
      <c r="F191" s="201" t="s">
        <v>270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133</v>
      </c>
      <c r="AU191" s="16" t="s">
        <v>82</v>
      </c>
    </row>
    <row r="192" spans="1:65" s="2" customFormat="1" ht="21.75" customHeight="1">
      <c r="A192" s="33"/>
      <c r="B192" s="34"/>
      <c r="C192" s="186" t="s">
        <v>276</v>
      </c>
      <c r="D192" s="186" t="s">
        <v>127</v>
      </c>
      <c r="E192" s="187" t="s">
        <v>272</v>
      </c>
      <c r="F192" s="188" t="s">
        <v>273</v>
      </c>
      <c r="G192" s="189" t="s">
        <v>218</v>
      </c>
      <c r="H192" s="190">
        <v>4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39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264</v>
      </c>
      <c r="AT192" s="198" t="s">
        <v>127</v>
      </c>
      <c r="AU192" s="198" t="s">
        <v>82</v>
      </c>
      <c r="AY192" s="16" t="s">
        <v>124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82</v>
      </c>
      <c r="BK192" s="199">
        <f>ROUND(I192*H192,2)</f>
        <v>0</v>
      </c>
      <c r="BL192" s="16" t="s">
        <v>264</v>
      </c>
      <c r="BM192" s="198" t="s">
        <v>365</v>
      </c>
    </row>
    <row r="193" spans="1:65" s="2" customFormat="1" ht="28.8">
      <c r="A193" s="33"/>
      <c r="B193" s="34"/>
      <c r="C193" s="35"/>
      <c r="D193" s="200" t="s">
        <v>133</v>
      </c>
      <c r="E193" s="35"/>
      <c r="F193" s="201" t="s">
        <v>275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133</v>
      </c>
      <c r="AU193" s="16" t="s">
        <v>82</v>
      </c>
    </row>
    <row r="194" spans="1:65" s="2" customFormat="1" ht="21.75" customHeight="1">
      <c r="A194" s="33"/>
      <c r="B194" s="34"/>
      <c r="C194" s="186" t="s">
        <v>281</v>
      </c>
      <c r="D194" s="186" t="s">
        <v>127</v>
      </c>
      <c r="E194" s="187" t="s">
        <v>277</v>
      </c>
      <c r="F194" s="188" t="s">
        <v>278</v>
      </c>
      <c r="G194" s="189" t="s">
        <v>218</v>
      </c>
      <c r="H194" s="190">
        <v>4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39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264</v>
      </c>
      <c r="AT194" s="198" t="s">
        <v>127</v>
      </c>
      <c r="AU194" s="198" t="s">
        <v>82</v>
      </c>
      <c r="AY194" s="16" t="s">
        <v>124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82</v>
      </c>
      <c r="BK194" s="199">
        <f>ROUND(I194*H194,2)</f>
        <v>0</v>
      </c>
      <c r="BL194" s="16" t="s">
        <v>264</v>
      </c>
      <c r="BM194" s="198" t="s">
        <v>366</v>
      </c>
    </row>
    <row r="195" spans="1:65" s="2" customFormat="1" ht="38.4">
      <c r="A195" s="33"/>
      <c r="B195" s="34"/>
      <c r="C195" s="35"/>
      <c r="D195" s="200" t="s">
        <v>133</v>
      </c>
      <c r="E195" s="35"/>
      <c r="F195" s="201" t="s">
        <v>280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133</v>
      </c>
      <c r="AU195" s="16" t="s">
        <v>82</v>
      </c>
    </row>
    <row r="196" spans="1:65" s="2" customFormat="1" ht="33" customHeight="1">
      <c r="A196" s="33"/>
      <c r="B196" s="34"/>
      <c r="C196" s="186" t="s">
        <v>288</v>
      </c>
      <c r="D196" s="186" t="s">
        <v>127</v>
      </c>
      <c r="E196" s="187" t="s">
        <v>289</v>
      </c>
      <c r="F196" s="188" t="s">
        <v>290</v>
      </c>
      <c r="G196" s="189" t="s">
        <v>256</v>
      </c>
      <c r="H196" s="190">
        <v>1176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39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264</v>
      </c>
      <c r="AT196" s="198" t="s">
        <v>127</v>
      </c>
      <c r="AU196" s="198" t="s">
        <v>82</v>
      </c>
      <c r="AY196" s="16" t="s">
        <v>124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82</v>
      </c>
      <c r="BK196" s="199">
        <f>ROUND(I196*H196,2)</f>
        <v>0</v>
      </c>
      <c r="BL196" s="16" t="s">
        <v>264</v>
      </c>
      <c r="BM196" s="198" t="s">
        <v>367</v>
      </c>
    </row>
    <row r="197" spans="1:65" s="2" customFormat="1" ht="134.4">
      <c r="A197" s="33"/>
      <c r="B197" s="34"/>
      <c r="C197" s="35"/>
      <c r="D197" s="200" t="s">
        <v>133</v>
      </c>
      <c r="E197" s="35"/>
      <c r="F197" s="201" t="s">
        <v>292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82</v>
      </c>
    </row>
    <row r="198" spans="1:65" s="2" customFormat="1" ht="19.2">
      <c r="A198" s="33"/>
      <c r="B198" s="34"/>
      <c r="C198" s="35"/>
      <c r="D198" s="200" t="s">
        <v>168</v>
      </c>
      <c r="E198" s="35"/>
      <c r="F198" s="216" t="s">
        <v>286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168</v>
      </c>
      <c r="AU198" s="16" t="s">
        <v>82</v>
      </c>
    </row>
    <row r="199" spans="1:65" s="13" customFormat="1">
      <c r="B199" s="205"/>
      <c r="C199" s="206"/>
      <c r="D199" s="200" t="s">
        <v>161</v>
      </c>
      <c r="E199" s="207" t="s">
        <v>1</v>
      </c>
      <c r="F199" s="208" t="s">
        <v>368</v>
      </c>
      <c r="G199" s="206"/>
      <c r="H199" s="209">
        <v>1176</v>
      </c>
      <c r="I199" s="210"/>
      <c r="J199" s="206"/>
      <c r="K199" s="206"/>
      <c r="L199" s="211"/>
      <c r="M199" s="232"/>
      <c r="N199" s="233"/>
      <c r="O199" s="233"/>
      <c r="P199" s="233"/>
      <c r="Q199" s="233"/>
      <c r="R199" s="233"/>
      <c r="S199" s="233"/>
      <c r="T199" s="234"/>
      <c r="AT199" s="215" t="s">
        <v>161</v>
      </c>
      <c r="AU199" s="215" t="s">
        <v>82</v>
      </c>
      <c r="AV199" s="13" t="s">
        <v>84</v>
      </c>
      <c r="AW199" s="13" t="s">
        <v>31</v>
      </c>
      <c r="AX199" s="13" t="s">
        <v>82</v>
      </c>
      <c r="AY199" s="215" t="s">
        <v>124</v>
      </c>
    </row>
    <row r="200" spans="1:65" s="2" customFormat="1" ht="6.9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7j6xScpTcd/q91tKNKAa7sTotIxKvdIQf14yRgGsTVLgJkfjnccHxTnLqYYe4OKfR4ERvNM1RkkBcQqxrXoraQ==" saltValue="+GXNavuKE2Bj4i+/WuJ8WiNcOhjy5ZXfJIqmO4L6pQELD6kmXERw826WHB/9D8o3SKW7WOm08Qy9XP1pGzI90w==" spinCount="100000" sheet="1" objects="1" scenarios="1" formatColumns="0" formatRows="0" autoFilter="0"/>
  <autoFilter ref="C120:K19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90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2" t="str">
        <f>'Rekapitulace stavby'!K6</f>
        <v>Oprava trati v úseku Valašská Polanka - Horní Lideč</v>
      </c>
      <c r="F7" s="293"/>
      <c r="G7" s="293"/>
      <c r="H7" s="29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4" t="s">
        <v>369</v>
      </c>
      <c r="F9" s="295"/>
      <c r="G9" s="295"/>
      <c r="H9" s="29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železnic, státní organizace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Správa železnic, státní organizace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38</v>
      </c>
      <c r="E33" s="111" t="s">
        <v>39</v>
      </c>
      <c r="F33" s="122">
        <f>ROUND((SUM(BE121:BE203)),  2)</f>
        <v>0</v>
      </c>
      <c r="G33" s="33"/>
      <c r="H33" s="33"/>
      <c r="I33" s="123">
        <v>0.21</v>
      </c>
      <c r="J33" s="122">
        <f>ROUND(((SUM(BE121:BE203))*I33),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40</v>
      </c>
      <c r="F34" s="122">
        <f>ROUND((SUM(BF121:BF203)),  2)</f>
        <v>0</v>
      </c>
      <c r="G34" s="33"/>
      <c r="H34" s="33"/>
      <c r="I34" s="123">
        <v>0.15</v>
      </c>
      <c r="J34" s="122">
        <f>ROUND(((SUM(BF121:BF203))*I34),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41</v>
      </c>
      <c r="F35" s="122">
        <f>ROUND((SUM(BG121:BG203)),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42</v>
      </c>
      <c r="F36" s="122">
        <f>ROUND((SUM(BH121:BH203)),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43</v>
      </c>
      <c r="F37" s="122">
        <f>ROUND((SUM(BI121:BI203)),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Oprava trati v úseku Valašská Polanka - Horní Lideč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SO03 - Čištění kolejového lože - 1. kolej - Lidečko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95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J176</f>
        <v>0</v>
      </c>
      <c r="K99" s="153"/>
      <c r="L99" s="157"/>
    </row>
    <row r="100" spans="1:31" s="9" customFormat="1" ht="24.9" customHeight="1">
      <c r="B100" s="146"/>
      <c r="C100" s="147"/>
      <c r="D100" s="148" t="s">
        <v>316</v>
      </c>
      <c r="E100" s="149"/>
      <c r="F100" s="149"/>
      <c r="G100" s="149"/>
      <c r="H100" s="149"/>
      <c r="I100" s="149"/>
      <c r="J100" s="150">
        <f>J183</f>
        <v>0</v>
      </c>
      <c r="K100" s="147"/>
      <c r="L100" s="151"/>
    </row>
    <row r="101" spans="1:31" s="9" customFormat="1" ht="24.9" customHeight="1">
      <c r="B101" s="146"/>
      <c r="C101" s="147"/>
      <c r="D101" s="148" t="s">
        <v>108</v>
      </c>
      <c r="E101" s="149"/>
      <c r="F101" s="149"/>
      <c r="G101" s="149"/>
      <c r="H101" s="149"/>
      <c r="I101" s="149"/>
      <c r="J101" s="150">
        <f>J187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Oprava trati v úseku Valašská Polanka - Horní Lideč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9" t="str">
        <f>E9</f>
        <v>SO03 - Čištění kolejového lože - 1. kolej - Lidečko</v>
      </c>
      <c r="F113" s="289"/>
      <c r="G113" s="289"/>
      <c r="H113" s="28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>
        <f>IF(J12="","",J12)</f>
        <v>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23</v>
      </c>
      <c r="D117" s="35"/>
      <c r="E117" s="35"/>
      <c r="F117" s="26" t="str">
        <f>E15</f>
        <v>Správa železnic, státní organizace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32</v>
      </c>
      <c r="J118" s="31" t="str">
        <f>E24</f>
        <v>Správa železnic, státní organizace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110</v>
      </c>
      <c r="D120" s="161" t="s">
        <v>59</v>
      </c>
      <c r="E120" s="161" t="s">
        <v>55</v>
      </c>
      <c r="F120" s="161" t="s">
        <v>56</v>
      </c>
      <c r="G120" s="161" t="s">
        <v>111</v>
      </c>
      <c r="H120" s="161" t="s">
        <v>112</v>
      </c>
      <c r="I120" s="161" t="s">
        <v>113</v>
      </c>
      <c r="J120" s="162" t="s">
        <v>101</v>
      </c>
      <c r="K120" s="163" t="s">
        <v>114</v>
      </c>
      <c r="L120" s="164"/>
      <c r="M120" s="74" t="s">
        <v>1</v>
      </c>
      <c r="N120" s="75" t="s">
        <v>38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5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P122+P183+P187</f>
        <v>0</v>
      </c>
      <c r="Q121" s="78"/>
      <c r="R121" s="167">
        <f>R122+R183+R187</f>
        <v>1190.4000000000001</v>
      </c>
      <c r="S121" s="78"/>
      <c r="T121" s="168">
        <f>T122+T183+T187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73</v>
      </c>
      <c r="AU121" s="16" t="s">
        <v>103</v>
      </c>
      <c r="BK121" s="169">
        <f>BK122+BK183+BK187</f>
        <v>0</v>
      </c>
    </row>
    <row r="122" spans="1:65" s="12" customFormat="1" ht="25.95" customHeight="1">
      <c r="B122" s="170"/>
      <c r="C122" s="171"/>
      <c r="D122" s="172" t="s">
        <v>73</v>
      </c>
      <c r="E122" s="173" t="s">
        <v>122</v>
      </c>
      <c r="F122" s="173" t="s">
        <v>123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P123+P176</f>
        <v>0</v>
      </c>
      <c r="Q122" s="178"/>
      <c r="R122" s="179">
        <f>R123+R176</f>
        <v>0</v>
      </c>
      <c r="S122" s="178"/>
      <c r="T122" s="180">
        <f>T123+T176</f>
        <v>0</v>
      </c>
      <c r="AR122" s="181" t="s">
        <v>82</v>
      </c>
      <c r="AT122" s="182" t="s">
        <v>73</v>
      </c>
      <c r="AU122" s="182" t="s">
        <v>74</v>
      </c>
      <c r="AY122" s="181" t="s">
        <v>124</v>
      </c>
      <c r="BK122" s="183">
        <f>BK123+BK176</f>
        <v>0</v>
      </c>
    </row>
    <row r="123" spans="1:65" s="12" customFormat="1" ht="22.95" customHeight="1">
      <c r="B123" s="170"/>
      <c r="C123" s="171"/>
      <c r="D123" s="172" t="s">
        <v>73</v>
      </c>
      <c r="E123" s="184" t="s">
        <v>125</v>
      </c>
      <c r="F123" s="184" t="s">
        <v>126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SUM(P124:P175)</f>
        <v>0</v>
      </c>
      <c r="Q123" s="178"/>
      <c r="R123" s="179">
        <f>SUM(R124:R175)</f>
        <v>0</v>
      </c>
      <c r="S123" s="178"/>
      <c r="T123" s="180">
        <f>SUM(T124:T175)</f>
        <v>0</v>
      </c>
      <c r="AR123" s="181" t="s">
        <v>82</v>
      </c>
      <c r="AT123" s="182" t="s">
        <v>73</v>
      </c>
      <c r="AU123" s="182" t="s">
        <v>82</v>
      </c>
      <c r="AY123" s="181" t="s">
        <v>124</v>
      </c>
      <c r="BK123" s="183">
        <f>SUM(BK124:BK175)</f>
        <v>0</v>
      </c>
    </row>
    <row r="124" spans="1:65" s="2" customFormat="1" ht="33" customHeight="1">
      <c r="A124" s="33"/>
      <c r="B124" s="34"/>
      <c r="C124" s="186" t="s">
        <v>82</v>
      </c>
      <c r="D124" s="186" t="s">
        <v>127</v>
      </c>
      <c r="E124" s="187" t="s">
        <v>128</v>
      </c>
      <c r="F124" s="188" t="s">
        <v>129</v>
      </c>
      <c r="G124" s="189" t="s">
        <v>130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39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131</v>
      </c>
      <c r="AT124" s="198" t="s">
        <v>127</v>
      </c>
      <c r="AU124" s="198" t="s">
        <v>84</v>
      </c>
      <c r="AY124" s="16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82</v>
      </c>
      <c r="BK124" s="199">
        <f>ROUND(I124*H124,2)</f>
        <v>0</v>
      </c>
      <c r="BL124" s="16" t="s">
        <v>131</v>
      </c>
      <c r="BM124" s="198" t="s">
        <v>370</v>
      </c>
    </row>
    <row r="125" spans="1:65" s="2" customFormat="1" ht="57.6">
      <c r="A125" s="33"/>
      <c r="B125" s="34"/>
      <c r="C125" s="35"/>
      <c r="D125" s="200" t="s">
        <v>133</v>
      </c>
      <c r="E125" s="35"/>
      <c r="F125" s="201" t="s">
        <v>134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84</v>
      </c>
    </row>
    <row r="126" spans="1:65" s="2" customFormat="1" ht="21.75" customHeight="1">
      <c r="A126" s="33"/>
      <c r="B126" s="34"/>
      <c r="C126" s="186" t="s">
        <v>84</v>
      </c>
      <c r="D126" s="186" t="s">
        <v>127</v>
      </c>
      <c r="E126" s="187" t="s">
        <v>135</v>
      </c>
      <c r="F126" s="188" t="s">
        <v>136</v>
      </c>
      <c r="G126" s="189" t="s">
        <v>137</v>
      </c>
      <c r="H126" s="190">
        <v>760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39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131</v>
      </c>
      <c r="AT126" s="198" t="s">
        <v>127</v>
      </c>
      <c r="AU126" s="198" t="s">
        <v>84</v>
      </c>
      <c r="AY126" s="16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82</v>
      </c>
      <c r="BK126" s="199">
        <f>ROUND(I126*H126,2)</f>
        <v>0</v>
      </c>
      <c r="BL126" s="16" t="s">
        <v>131</v>
      </c>
      <c r="BM126" s="198" t="s">
        <v>371</v>
      </c>
    </row>
    <row r="127" spans="1:65" s="2" customFormat="1" ht="48">
      <c r="A127" s="33"/>
      <c r="B127" s="34"/>
      <c r="C127" s="35"/>
      <c r="D127" s="200" t="s">
        <v>133</v>
      </c>
      <c r="E127" s="35"/>
      <c r="F127" s="201" t="s">
        <v>139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84</v>
      </c>
    </row>
    <row r="128" spans="1:65" s="13" customFormat="1">
      <c r="B128" s="205"/>
      <c r="C128" s="206"/>
      <c r="D128" s="200" t="s">
        <v>161</v>
      </c>
      <c r="E128" s="207" t="s">
        <v>1</v>
      </c>
      <c r="F128" s="208" t="s">
        <v>372</v>
      </c>
      <c r="G128" s="206"/>
      <c r="H128" s="209">
        <v>760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161</v>
      </c>
      <c r="AU128" s="215" t="s">
        <v>84</v>
      </c>
      <c r="AV128" s="13" t="s">
        <v>84</v>
      </c>
      <c r="AW128" s="13" t="s">
        <v>31</v>
      </c>
      <c r="AX128" s="13" t="s">
        <v>82</v>
      </c>
      <c r="AY128" s="215" t="s">
        <v>124</v>
      </c>
    </row>
    <row r="129" spans="1:65" s="2" customFormat="1" ht="33" customHeight="1">
      <c r="A129" s="33"/>
      <c r="B129" s="34"/>
      <c r="C129" s="186" t="s">
        <v>140</v>
      </c>
      <c r="D129" s="186" t="s">
        <v>127</v>
      </c>
      <c r="E129" s="187" t="s">
        <v>141</v>
      </c>
      <c r="F129" s="188" t="s">
        <v>142</v>
      </c>
      <c r="G129" s="189" t="s">
        <v>143</v>
      </c>
      <c r="H129" s="190">
        <v>5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39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131</v>
      </c>
      <c r="AT129" s="198" t="s">
        <v>127</v>
      </c>
      <c r="AU129" s="198" t="s">
        <v>84</v>
      </c>
      <c r="AY129" s="16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82</v>
      </c>
      <c r="BK129" s="199">
        <f>ROUND(I129*H129,2)</f>
        <v>0</v>
      </c>
      <c r="BL129" s="16" t="s">
        <v>131</v>
      </c>
      <c r="BM129" s="198" t="s">
        <v>373</v>
      </c>
    </row>
    <row r="130" spans="1:65" s="2" customFormat="1" ht="48">
      <c r="A130" s="33"/>
      <c r="B130" s="34"/>
      <c r="C130" s="35"/>
      <c r="D130" s="200" t="s">
        <v>133</v>
      </c>
      <c r="E130" s="35"/>
      <c r="F130" s="201" t="s">
        <v>145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84</v>
      </c>
    </row>
    <row r="131" spans="1:65" s="2" customFormat="1" ht="16.5" customHeight="1">
      <c r="A131" s="33"/>
      <c r="B131" s="34"/>
      <c r="C131" s="186" t="s">
        <v>131</v>
      </c>
      <c r="D131" s="186" t="s">
        <v>127</v>
      </c>
      <c r="E131" s="187" t="s">
        <v>146</v>
      </c>
      <c r="F131" s="188" t="s">
        <v>147</v>
      </c>
      <c r="G131" s="189" t="s">
        <v>148</v>
      </c>
      <c r="H131" s="190">
        <v>140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39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131</v>
      </c>
      <c r="AT131" s="198" t="s">
        <v>127</v>
      </c>
      <c r="AU131" s="198" t="s">
        <v>84</v>
      </c>
      <c r="AY131" s="16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82</v>
      </c>
      <c r="BK131" s="199">
        <f>ROUND(I131*H131,2)</f>
        <v>0</v>
      </c>
      <c r="BL131" s="16" t="s">
        <v>131</v>
      </c>
      <c r="BM131" s="198" t="s">
        <v>374</v>
      </c>
    </row>
    <row r="132" spans="1:65" s="2" customFormat="1" ht="28.8">
      <c r="A132" s="33"/>
      <c r="B132" s="34"/>
      <c r="C132" s="35"/>
      <c r="D132" s="200" t="s">
        <v>133</v>
      </c>
      <c r="E132" s="35"/>
      <c r="F132" s="201" t="s">
        <v>150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84</v>
      </c>
    </row>
    <row r="133" spans="1:65" s="2" customFormat="1" ht="21.75" customHeight="1">
      <c r="A133" s="33"/>
      <c r="B133" s="34"/>
      <c r="C133" s="186" t="s">
        <v>125</v>
      </c>
      <c r="D133" s="186" t="s">
        <v>127</v>
      </c>
      <c r="E133" s="187" t="s">
        <v>322</v>
      </c>
      <c r="F133" s="188" t="s">
        <v>323</v>
      </c>
      <c r="G133" s="189" t="s">
        <v>153</v>
      </c>
      <c r="H133" s="190">
        <v>0.5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39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131</v>
      </c>
      <c r="AT133" s="198" t="s">
        <v>127</v>
      </c>
      <c r="AU133" s="198" t="s">
        <v>84</v>
      </c>
      <c r="AY133" s="16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82</v>
      </c>
      <c r="BK133" s="199">
        <f>ROUND(I133*H133,2)</f>
        <v>0</v>
      </c>
      <c r="BL133" s="16" t="s">
        <v>131</v>
      </c>
      <c r="BM133" s="198" t="s">
        <v>375</v>
      </c>
    </row>
    <row r="134" spans="1:65" s="2" customFormat="1" ht="48">
      <c r="A134" s="33"/>
      <c r="B134" s="34"/>
      <c r="C134" s="35"/>
      <c r="D134" s="200" t="s">
        <v>133</v>
      </c>
      <c r="E134" s="35"/>
      <c r="F134" s="201" t="s">
        <v>325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84</v>
      </c>
    </row>
    <row r="135" spans="1:65" s="2" customFormat="1" ht="21.75" customHeight="1">
      <c r="A135" s="33"/>
      <c r="B135" s="34"/>
      <c r="C135" s="186" t="s">
        <v>156</v>
      </c>
      <c r="D135" s="186" t="s">
        <v>127</v>
      </c>
      <c r="E135" s="187" t="s">
        <v>151</v>
      </c>
      <c r="F135" s="188" t="s">
        <v>152</v>
      </c>
      <c r="G135" s="189" t="s">
        <v>153</v>
      </c>
      <c r="H135" s="190">
        <v>0.74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39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131</v>
      </c>
      <c r="AT135" s="198" t="s">
        <v>127</v>
      </c>
      <c r="AU135" s="198" t="s">
        <v>84</v>
      </c>
      <c r="AY135" s="16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82</v>
      </c>
      <c r="BK135" s="199">
        <f>ROUND(I135*H135,2)</f>
        <v>0</v>
      </c>
      <c r="BL135" s="16" t="s">
        <v>131</v>
      </c>
      <c r="BM135" s="198" t="s">
        <v>376</v>
      </c>
    </row>
    <row r="136" spans="1:65" s="2" customFormat="1" ht="105.6">
      <c r="A136" s="33"/>
      <c r="B136" s="34"/>
      <c r="C136" s="35"/>
      <c r="D136" s="200" t="s">
        <v>133</v>
      </c>
      <c r="E136" s="35"/>
      <c r="F136" s="201" t="s">
        <v>155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84</v>
      </c>
    </row>
    <row r="137" spans="1:65" s="2" customFormat="1" ht="16.5" customHeight="1">
      <c r="A137" s="33"/>
      <c r="B137" s="34"/>
      <c r="C137" s="186" t="s">
        <v>163</v>
      </c>
      <c r="D137" s="186" t="s">
        <v>127</v>
      </c>
      <c r="E137" s="187" t="s">
        <v>157</v>
      </c>
      <c r="F137" s="188" t="s">
        <v>158</v>
      </c>
      <c r="G137" s="189" t="s">
        <v>143</v>
      </c>
      <c r="H137" s="190">
        <v>744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39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131</v>
      </c>
      <c r="AT137" s="198" t="s">
        <v>127</v>
      </c>
      <c r="AU137" s="198" t="s">
        <v>84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82</v>
      </c>
      <c r="BK137" s="199">
        <f>ROUND(I137*H137,2)</f>
        <v>0</v>
      </c>
      <c r="BL137" s="16" t="s">
        <v>131</v>
      </c>
      <c r="BM137" s="198" t="s">
        <v>377</v>
      </c>
    </row>
    <row r="138" spans="1:65" s="2" customFormat="1" ht="48">
      <c r="A138" s="33"/>
      <c r="B138" s="34"/>
      <c r="C138" s="35"/>
      <c r="D138" s="200" t="s">
        <v>133</v>
      </c>
      <c r="E138" s="35"/>
      <c r="F138" s="201" t="s">
        <v>160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84</v>
      </c>
    </row>
    <row r="139" spans="1:65" s="13" customFormat="1">
      <c r="B139" s="205"/>
      <c r="C139" s="206"/>
      <c r="D139" s="200" t="s">
        <v>161</v>
      </c>
      <c r="E139" s="207" t="s">
        <v>1</v>
      </c>
      <c r="F139" s="208" t="s">
        <v>378</v>
      </c>
      <c r="G139" s="206"/>
      <c r="H139" s="209">
        <v>744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161</v>
      </c>
      <c r="AU139" s="215" t="s">
        <v>84</v>
      </c>
      <c r="AV139" s="13" t="s">
        <v>84</v>
      </c>
      <c r="AW139" s="13" t="s">
        <v>31</v>
      </c>
      <c r="AX139" s="13" t="s">
        <v>82</v>
      </c>
      <c r="AY139" s="215" t="s">
        <v>124</v>
      </c>
    </row>
    <row r="140" spans="1:65" s="2" customFormat="1" ht="16.5" customHeight="1">
      <c r="A140" s="33"/>
      <c r="B140" s="34"/>
      <c r="C140" s="186" t="s">
        <v>170</v>
      </c>
      <c r="D140" s="186" t="s">
        <v>127</v>
      </c>
      <c r="E140" s="187" t="s">
        <v>164</v>
      </c>
      <c r="F140" s="188" t="s">
        <v>165</v>
      </c>
      <c r="G140" s="189" t="s">
        <v>153</v>
      </c>
      <c r="H140" s="190">
        <v>1.3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39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131</v>
      </c>
      <c r="AT140" s="198" t="s">
        <v>127</v>
      </c>
      <c r="AU140" s="198" t="s">
        <v>84</v>
      </c>
      <c r="AY140" s="16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82</v>
      </c>
      <c r="BK140" s="199">
        <f>ROUND(I140*H140,2)</f>
        <v>0</v>
      </c>
      <c r="BL140" s="16" t="s">
        <v>131</v>
      </c>
      <c r="BM140" s="198" t="s">
        <v>379</v>
      </c>
    </row>
    <row r="141" spans="1:65" s="2" customFormat="1" ht="38.4">
      <c r="A141" s="33"/>
      <c r="B141" s="34"/>
      <c r="C141" s="35"/>
      <c r="D141" s="200" t="s">
        <v>133</v>
      </c>
      <c r="E141" s="35"/>
      <c r="F141" s="201" t="s">
        <v>167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84</v>
      </c>
    </row>
    <row r="142" spans="1:65" s="2" customFormat="1" ht="19.2">
      <c r="A142" s="33"/>
      <c r="B142" s="34"/>
      <c r="C142" s="35"/>
      <c r="D142" s="200" t="s">
        <v>168</v>
      </c>
      <c r="E142" s="35"/>
      <c r="F142" s="216" t="s">
        <v>169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84</v>
      </c>
    </row>
    <row r="143" spans="1:65" s="2" customFormat="1" ht="21.75" customHeight="1">
      <c r="A143" s="33"/>
      <c r="B143" s="34"/>
      <c r="C143" s="186" t="s">
        <v>175</v>
      </c>
      <c r="D143" s="186" t="s">
        <v>127</v>
      </c>
      <c r="E143" s="187" t="s">
        <v>171</v>
      </c>
      <c r="F143" s="188" t="s">
        <v>172</v>
      </c>
      <c r="G143" s="189" t="s">
        <v>148</v>
      </c>
      <c r="H143" s="190">
        <v>800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39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131</v>
      </c>
      <c r="AT143" s="198" t="s">
        <v>127</v>
      </c>
      <c r="AU143" s="198" t="s">
        <v>84</v>
      </c>
      <c r="AY143" s="16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82</v>
      </c>
      <c r="BK143" s="199">
        <f>ROUND(I143*H143,2)</f>
        <v>0</v>
      </c>
      <c r="BL143" s="16" t="s">
        <v>131</v>
      </c>
      <c r="BM143" s="198" t="s">
        <v>380</v>
      </c>
    </row>
    <row r="144" spans="1:65" s="2" customFormat="1" ht="48">
      <c r="A144" s="33"/>
      <c r="B144" s="34"/>
      <c r="C144" s="35"/>
      <c r="D144" s="200" t="s">
        <v>133</v>
      </c>
      <c r="E144" s="35"/>
      <c r="F144" s="201" t="s">
        <v>174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19.2">
      <c r="A145" s="33"/>
      <c r="B145" s="34"/>
      <c r="C145" s="35"/>
      <c r="D145" s="200" t="s">
        <v>168</v>
      </c>
      <c r="E145" s="35"/>
      <c r="F145" s="216" t="s">
        <v>169</v>
      </c>
      <c r="G145" s="35"/>
      <c r="H145" s="35"/>
      <c r="I145" s="202"/>
      <c r="J145" s="35"/>
      <c r="K145" s="35"/>
      <c r="L145" s="38"/>
      <c r="M145" s="203"/>
      <c r="N145" s="204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84</v>
      </c>
    </row>
    <row r="146" spans="1:65" s="2" customFormat="1" ht="16.5" customHeight="1">
      <c r="A146" s="33"/>
      <c r="B146" s="34"/>
      <c r="C146" s="186" t="s">
        <v>180</v>
      </c>
      <c r="D146" s="186" t="s">
        <v>127</v>
      </c>
      <c r="E146" s="187" t="s">
        <v>176</v>
      </c>
      <c r="F146" s="188" t="s">
        <v>177</v>
      </c>
      <c r="G146" s="189" t="s">
        <v>148</v>
      </c>
      <c r="H146" s="190">
        <v>140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39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131</v>
      </c>
      <c r="AT146" s="198" t="s">
        <v>127</v>
      </c>
      <c r="AU146" s="198" t="s">
        <v>84</v>
      </c>
      <c r="AY146" s="16" t="s">
        <v>124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82</v>
      </c>
      <c r="BK146" s="199">
        <f>ROUND(I146*H146,2)</f>
        <v>0</v>
      </c>
      <c r="BL146" s="16" t="s">
        <v>131</v>
      </c>
      <c r="BM146" s="198" t="s">
        <v>381</v>
      </c>
    </row>
    <row r="147" spans="1:65" s="2" customFormat="1" ht="48">
      <c r="A147" s="33"/>
      <c r="B147" s="34"/>
      <c r="C147" s="35"/>
      <c r="D147" s="200" t="s">
        <v>133</v>
      </c>
      <c r="E147" s="35"/>
      <c r="F147" s="201" t="s">
        <v>179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84</v>
      </c>
    </row>
    <row r="148" spans="1:65" s="2" customFormat="1" ht="21.75" customHeight="1">
      <c r="A148" s="33"/>
      <c r="B148" s="34"/>
      <c r="C148" s="186" t="s">
        <v>185</v>
      </c>
      <c r="D148" s="186" t="s">
        <v>127</v>
      </c>
      <c r="E148" s="187" t="s">
        <v>216</v>
      </c>
      <c r="F148" s="188" t="s">
        <v>332</v>
      </c>
      <c r="G148" s="189" t="s">
        <v>218</v>
      </c>
      <c r="H148" s="190">
        <v>4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39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131</v>
      </c>
      <c r="AT148" s="198" t="s">
        <v>127</v>
      </c>
      <c r="AU148" s="198" t="s">
        <v>84</v>
      </c>
      <c r="AY148" s="16" t="s">
        <v>124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82</v>
      </c>
      <c r="BK148" s="199">
        <f>ROUND(I148*H148,2)</f>
        <v>0</v>
      </c>
      <c r="BL148" s="16" t="s">
        <v>131</v>
      </c>
      <c r="BM148" s="198" t="s">
        <v>382</v>
      </c>
    </row>
    <row r="149" spans="1:65" s="2" customFormat="1" ht="38.4">
      <c r="A149" s="33"/>
      <c r="B149" s="34"/>
      <c r="C149" s="35"/>
      <c r="D149" s="200" t="s">
        <v>133</v>
      </c>
      <c r="E149" s="35"/>
      <c r="F149" s="201" t="s">
        <v>220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133</v>
      </c>
      <c r="AU149" s="16" t="s">
        <v>84</v>
      </c>
    </row>
    <row r="150" spans="1:65" s="2" customFormat="1" ht="21.75" customHeight="1">
      <c r="A150" s="33"/>
      <c r="B150" s="34"/>
      <c r="C150" s="186" t="s">
        <v>190</v>
      </c>
      <c r="D150" s="186" t="s">
        <v>127</v>
      </c>
      <c r="E150" s="187" t="s">
        <v>181</v>
      </c>
      <c r="F150" s="188" t="s">
        <v>182</v>
      </c>
      <c r="G150" s="189" t="s">
        <v>153</v>
      </c>
      <c r="H150" s="190">
        <v>1.24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39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131</v>
      </c>
      <c r="AT150" s="198" t="s">
        <v>127</v>
      </c>
      <c r="AU150" s="198" t="s">
        <v>84</v>
      </c>
      <c r="AY150" s="16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82</v>
      </c>
      <c r="BK150" s="199">
        <f>ROUND(I150*H150,2)</f>
        <v>0</v>
      </c>
      <c r="BL150" s="16" t="s">
        <v>131</v>
      </c>
      <c r="BM150" s="198" t="s">
        <v>383</v>
      </c>
    </row>
    <row r="151" spans="1:65" s="2" customFormat="1" ht="38.4">
      <c r="A151" s="33"/>
      <c r="B151" s="34"/>
      <c r="C151" s="35"/>
      <c r="D151" s="200" t="s">
        <v>133</v>
      </c>
      <c r="E151" s="35"/>
      <c r="F151" s="201" t="s">
        <v>184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84</v>
      </c>
    </row>
    <row r="152" spans="1:65" s="2" customFormat="1" ht="21.75" customHeight="1">
      <c r="A152" s="33"/>
      <c r="B152" s="34"/>
      <c r="C152" s="186" t="s">
        <v>195</v>
      </c>
      <c r="D152" s="186" t="s">
        <v>127</v>
      </c>
      <c r="E152" s="187" t="s">
        <v>186</v>
      </c>
      <c r="F152" s="188" t="s">
        <v>187</v>
      </c>
      <c r="G152" s="189" t="s">
        <v>153</v>
      </c>
      <c r="H152" s="190">
        <v>0.2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39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131</v>
      </c>
      <c r="AT152" s="198" t="s">
        <v>127</v>
      </c>
      <c r="AU152" s="198" t="s">
        <v>84</v>
      </c>
      <c r="AY152" s="16" t="s">
        <v>124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82</v>
      </c>
      <c r="BK152" s="199">
        <f>ROUND(I152*H152,2)</f>
        <v>0</v>
      </c>
      <c r="BL152" s="16" t="s">
        <v>131</v>
      </c>
      <c r="BM152" s="198" t="s">
        <v>384</v>
      </c>
    </row>
    <row r="153" spans="1:65" s="2" customFormat="1" ht="48">
      <c r="A153" s="33"/>
      <c r="B153" s="34"/>
      <c r="C153" s="35"/>
      <c r="D153" s="200" t="s">
        <v>133</v>
      </c>
      <c r="E153" s="35"/>
      <c r="F153" s="201" t="s">
        <v>189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133</v>
      </c>
      <c r="AU153" s="16" t="s">
        <v>84</v>
      </c>
    </row>
    <row r="154" spans="1:65" s="2" customFormat="1" ht="19.2">
      <c r="A154" s="33"/>
      <c r="B154" s="34"/>
      <c r="C154" s="35"/>
      <c r="D154" s="200" t="s">
        <v>168</v>
      </c>
      <c r="E154" s="35"/>
      <c r="F154" s="216" t="s">
        <v>169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168</v>
      </c>
      <c r="AU154" s="16" t="s">
        <v>84</v>
      </c>
    </row>
    <row r="155" spans="1:65" s="2" customFormat="1" ht="21.75" customHeight="1">
      <c r="A155" s="33"/>
      <c r="B155" s="34"/>
      <c r="C155" s="186" t="s">
        <v>200</v>
      </c>
      <c r="D155" s="186" t="s">
        <v>127</v>
      </c>
      <c r="E155" s="187" t="s">
        <v>336</v>
      </c>
      <c r="F155" s="188" t="s">
        <v>337</v>
      </c>
      <c r="G155" s="189" t="s">
        <v>153</v>
      </c>
      <c r="H155" s="190">
        <v>0.55000000000000004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39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131</v>
      </c>
      <c r="AT155" s="198" t="s">
        <v>127</v>
      </c>
      <c r="AU155" s="198" t="s">
        <v>84</v>
      </c>
      <c r="AY155" s="16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82</v>
      </c>
      <c r="BK155" s="199">
        <f>ROUND(I155*H155,2)</f>
        <v>0</v>
      </c>
      <c r="BL155" s="16" t="s">
        <v>131</v>
      </c>
      <c r="BM155" s="198" t="s">
        <v>385</v>
      </c>
    </row>
    <row r="156" spans="1:65" s="2" customFormat="1" ht="96">
      <c r="A156" s="33"/>
      <c r="B156" s="34"/>
      <c r="C156" s="35"/>
      <c r="D156" s="200" t="s">
        <v>133</v>
      </c>
      <c r="E156" s="35"/>
      <c r="F156" s="201" t="s">
        <v>339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84</v>
      </c>
    </row>
    <row r="157" spans="1:65" s="2" customFormat="1" ht="19.2">
      <c r="A157" s="33"/>
      <c r="B157" s="34"/>
      <c r="C157" s="35"/>
      <c r="D157" s="200" t="s">
        <v>168</v>
      </c>
      <c r="E157" s="35"/>
      <c r="F157" s="216" t="s">
        <v>169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168</v>
      </c>
      <c r="AU157" s="16" t="s">
        <v>84</v>
      </c>
    </row>
    <row r="158" spans="1:65" s="2" customFormat="1" ht="21.75" customHeight="1">
      <c r="A158" s="33"/>
      <c r="B158" s="34"/>
      <c r="C158" s="186" t="s">
        <v>8</v>
      </c>
      <c r="D158" s="186" t="s">
        <v>127</v>
      </c>
      <c r="E158" s="187" t="s">
        <v>191</v>
      </c>
      <c r="F158" s="188" t="s">
        <v>192</v>
      </c>
      <c r="G158" s="189" t="s">
        <v>153</v>
      </c>
      <c r="H158" s="190">
        <v>0.79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39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131</v>
      </c>
      <c r="AT158" s="198" t="s">
        <v>127</v>
      </c>
      <c r="AU158" s="198" t="s">
        <v>84</v>
      </c>
      <c r="AY158" s="16" t="s">
        <v>124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82</v>
      </c>
      <c r="BK158" s="199">
        <f>ROUND(I158*H158,2)</f>
        <v>0</v>
      </c>
      <c r="BL158" s="16" t="s">
        <v>131</v>
      </c>
      <c r="BM158" s="198" t="s">
        <v>386</v>
      </c>
    </row>
    <row r="159" spans="1:65" s="2" customFormat="1" ht="48">
      <c r="A159" s="33"/>
      <c r="B159" s="34"/>
      <c r="C159" s="35"/>
      <c r="D159" s="200" t="s">
        <v>133</v>
      </c>
      <c r="E159" s="35"/>
      <c r="F159" s="201" t="s">
        <v>194</v>
      </c>
      <c r="G159" s="35"/>
      <c r="H159" s="35"/>
      <c r="I159" s="202"/>
      <c r="J159" s="35"/>
      <c r="K159" s="35"/>
      <c r="L159" s="38"/>
      <c r="M159" s="203"/>
      <c r="N159" s="204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133</v>
      </c>
      <c r="AU159" s="16" t="s">
        <v>84</v>
      </c>
    </row>
    <row r="160" spans="1:65" s="2" customFormat="1" ht="19.2">
      <c r="A160" s="33"/>
      <c r="B160" s="34"/>
      <c r="C160" s="35"/>
      <c r="D160" s="200" t="s">
        <v>168</v>
      </c>
      <c r="E160" s="35"/>
      <c r="F160" s="216" t="s">
        <v>169</v>
      </c>
      <c r="G160" s="35"/>
      <c r="H160" s="35"/>
      <c r="I160" s="202"/>
      <c r="J160" s="35"/>
      <c r="K160" s="35"/>
      <c r="L160" s="38"/>
      <c r="M160" s="203"/>
      <c r="N160" s="204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168</v>
      </c>
      <c r="AU160" s="16" t="s">
        <v>84</v>
      </c>
    </row>
    <row r="161" spans="1:65" s="2" customFormat="1" ht="21.75" customHeight="1">
      <c r="A161" s="33"/>
      <c r="B161" s="34"/>
      <c r="C161" s="186" t="s">
        <v>210</v>
      </c>
      <c r="D161" s="186" t="s">
        <v>127</v>
      </c>
      <c r="E161" s="187" t="s">
        <v>341</v>
      </c>
      <c r="F161" s="188" t="s">
        <v>342</v>
      </c>
      <c r="G161" s="189" t="s">
        <v>153</v>
      </c>
      <c r="H161" s="190">
        <v>0.05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39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131</v>
      </c>
      <c r="AT161" s="198" t="s">
        <v>127</v>
      </c>
      <c r="AU161" s="198" t="s">
        <v>84</v>
      </c>
      <c r="AY161" s="16" t="s">
        <v>124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82</v>
      </c>
      <c r="BK161" s="199">
        <f>ROUND(I161*H161,2)</f>
        <v>0</v>
      </c>
      <c r="BL161" s="16" t="s">
        <v>131</v>
      </c>
      <c r="BM161" s="198" t="s">
        <v>387</v>
      </c>
    </row>
    <row r="162" spans="1:65" s="2" customFormat="1" ht="86.4">
      <c r="A162" s="33"/>
      <c r="B162" s="34"/>
      <c r="C162" s="35"/>
      <c r="D162" s="200" t="s">
        <v>133</v>
      </c>
      <c r="E162" s="35"/>
      <c r="F162" s="201" t="s">
        <v>344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84</v>
      </c>
    </row>
    <row r="163" spans="1:65" s="2" customFormat="1" ht="19.2">
      <c r="A163" s="33"/>
      <c r="B163" s="34"/>
      <c r="C163" s="35"/>
      <c r="D163" s="200" t="s">
        <v>168</v>
      </c>
      <c r="E163" s="35"/>
      <c r="F163" s="216" t="s">
        <v>169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168</v>
      </c>
      <c r="AU163" s="16" t="s">
        <v>84</v>
      </c>
    </row>
    <row r="164" spans="1:65" s="2" customFormat="1" ht="21.75" customHeight="1">
      <c r="A164" s="33"/>
      <c r="B164" s="34"/>
      <c r="C164" s="186" t="s">
        <v>215</v>
      </c>
      <c r="D164" s="186" t="s">
        <v>127</v>
      </c>
      <c r="E164" s="187" t="s">
        <v>196</v>
      </c>
      <c r="F164" s="188" t="s">
        <v>197</v>
      </c>
      <c r="G164" s="189" t="s">
        <v>153</v>
      </c>
      <c r="H164" s="190">
        <v>0.05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39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131</v>
      </c>
      <c r="AT164" s="198" t="s">
        <v>127</v>
      </c>
      <c r="AU164" s="198" t="s">
        <v>84</v>
      </c>
      <c r="AY164" s="16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82</v>
      </c>
      <c r="BK164" s="199">
        <f>ROUND(I164*H164,2)</f>
        <v>0</v>
      </c>
      <c r="BL164" s="16" t="s">
        <v>131</v>
      </c>
      <c r="BM164" s="198" t="s">
        <v>388</v>
      </c>
    </row>
    <row r="165" spans="1:65" s="2" customFormat="1" ht="48">
      <c r="A165" s="33"/>
      <c r="B165" s="34"/>
      <c r="C165" s="35"/>
      <c r="D165" s="200" t="s">
        <v>133</v>
      </c>
      <c r="E165" s="35"/>
      <c r="F165" s="201" t="s">
        <v>199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84</v>
      </c>
    </row>
    <row r="166" spans="1:65" s="2" customFormat="1" ht="19.2">
      <c r="A166" s="33"/>
      <c r="B166" s="34"/>
      <c r="C166" s="35"/>
      <c r="D166" s="200" t="s">
        <v>168</v>
      </c>
      <c r="E166" s="35"/>
      <c r="F166" s="216" t="s">
        <v>169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168</v>
      </c>
      <c r="AU166" s="16" t="s">
        <v>84</v>
      </c>
    </row>
    <row r="167" spans="1:65" s="2" customFormat="1" ht="21.75" customHeight="1">
      <c r="A167" s="33"/>
      <c r="B167" s="34"/>
      <c r="C167" s="186" t="s">
        <v>221</v>
      </c>
      <c r="D167" s="186" t="s">
        <v>127</v>
      </c>
      <c r="E167" s="187" t="s">
        <v>211</v>
      </c>
      <c r="F167" s="188" t="s">
        <v>212</v>
      </c>
      <c r="G167" s="189" t="s">
        <v>143</v>
      </c>
      <c r="H167" s="190">
        <v>100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39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131</v>
      </c>
      <c r="AT167" s="198" t="s">
        <v>127</v>
      </c>
      <c r="AU167" s="198" t="s">
        <v>84</v>
      </c>
      <c r="AY167" s="16" t="s">
        <v>124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82</v>
      </c>
      <c r="BK167" s="199">
        <f>ROUND(I167*H167,2)</f>
        <v>0</v>
      </c>
      <c r="BL167" s="16" t="s">
        <v>131</v>
      </c>
      <c r="BM167" s="198" t="s">
        <v>389</v>
      </c>
    </row>
    <row r="168" spans="1:65" s="2" customFormat="1" ht="48">
      <c r="A168" s="33"/>
      <c r="B168" s="34"/>
      <c r="C168" s="35"/>
      <c r="D168" s="200" t="s">
        <v>133</v>
      </c>
      <c r="E168" s="35"/>
      <c r="F168" s="201" t="s">
        <v>214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84</v>
      </c>
    </row>
    <row r="169" spans="1:65" s="2" customFormat="1" ht="21.75" customHeight="1">
      <c r="A169" s="33"/>
      <c r="B169" s="34"/>
      <c r="C169" s="186" t="s">
        <v>226</v>
      </c>
      <c r="D169" s="186" t="s">
        <v>127</v>
      </c>
      <c r="E169" s="187" t="s">
        <v>222</v>
      </c>
      <c r="F169" s="188" t="s">
        <v>223</v>
      </c>
      <c r="G169" s="189" t="s">
        <v>143</v>
      </c>
      <c r="H169" s="190">
        <v>50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39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131</v>
      </c>
      <c r="AT169" s="198" t="s">
        <v>127</v>
      </c>
      <c r="AU169" s="198" t="s">
        <v>84</v>
      </c>
      <c r="AY169" s="16" t="s">
        <v>124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82</v>
      </c>
      <c r="BK169" s="199">
        <f>ROUND(I169*H169,2)</f>
        <v>0</v>
      </c>
      <c r="BL169" s="16" t="s">
        <v>131</v>
      </c>
      <c r="BM169" s="198" t="s">
        <v>390</v>
      </c>
    </row>
    <row r="170" spans="1:65" s="2" customFormat="1" ht="38.4">
      <c r="A170" s="33"/>
      <c r="B170" s="34"/>
      <c r="C170" s="35"/>
      <c r="D170" s="200" t="s">
        <v>133</v>
      </c>
      <c r="E170" s="35"/>
      <c r="F170" s="201" t="s">
        <v>225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84</v>
      </c>
    </row>
    <row r="171" spans="1:65" s="2" customFormat="1" ht="21.75" customHeight="1">
      <c r="A171" s="33"/>
      <c r="B171" s="34"/>
      <c r="C171" s="186" t="s">
        <v>233</v>
      </c>
      <c r="D171" s="186" t="s">
        <v>127</v>
      </c>
      <c r="E171" s="187" t="s">
        <v>227</v>
      </c>
      <c r="F171" s="188" t="s">
        <v>228</v>
      </c>
      <c r="G171" s="189" t="s">
        <v>137</v>
      </c>
      <c r="H171" s="190">
        <v>500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39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131</v>
      </c>
      <c r="AT171" s="198" t="s">
        <v>127</v>
      </c>
      <c r="AU171" s="198" t="s">
        <v>84</v>
      </c>
      <c r="AY171" s="16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82</v>
      </c>
      <c r="BK171" s="199">
        <f>ROUND(I171*H171,2)</f>
        <v>0</v>
      </c>
      <c r="BL171" s="16" t="s">
        <v>131</v>
      </c>
      <c r="BM171" s="198" t="s">
        <v>391</v>
      </c>
    </row>
    <row r="172" spans="1:65" s="2" customFormat="1" ht="38.4">
      <c r="A172" s="33"/>
      <c r="B172" s="34"/>
      <c r="C172" s="35"/>
      <c r="D172" s="200" t="s">
        <v>133</v>
      </c>
      <c r="E172" s="35"/>
      <c r="F172" s="201" t="s">
        <v>230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84</v>
      </c>
    </row>
    <row r="173" spans="1:65" s="2" customFormat="1" ht="16.5" customHeight="1">
      <c r="A173" s="33"/>
      <c r="B173" s="34"/>
      <c r="C173" s="186" t="s">
        <v>7</v>
      </c>
      <c r="D173" s="186" t="s">
        <v>127</v>
      </c>
      <c r="E173" s="187" t="s">
        <v>349</v>
      </c>
      <c r="F173" s="188" t="s">
        <v>350</v>
      </c>
      <c r="G173" s="189" t="s">
        <v>256</v>
      </c>
      <c r="H173" s="190">
        <v>68.06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39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131</v>
      </c>
      <c r="AT173" s="198" t="s">
        <v>127</v>
      </c>
      <c r="AU173" s="198" t="s">
        <v>84</v>
      </c>
      <c r="AY173" s="16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82</v>
      </c>
      <c r="BK173" s="199">
        <f>ROUND(I173*H173,2)</f>
        <v>0</v>
      </c>
      <c r="BL173" s="16" t="s">
        <v>131</v>
      </c>
      <c r="BM173" s="198" t="s">
        <v>392</v>
      </c>
    </row>
    <row r="174" spans="1:65" s="2" customFormat="1" ht="28.8">
      <c r="A174" s="33"/>
      <c r="B174" s="34"/>
      <c r="C174" s="35"/>
      <c r="D174" s="200" t="s">
        <v>133</v>
      </c>
      <c r="E174" s="35"/>
      <c r="F174" s="201" t="s">
        <v>352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84</v>
      </c>
    </row>
    <row r="175" spans="1:65" s="13" customFormat="1">
      <c r="B175" s="205"/>
      <c r="C175" s="206"/>
      <c r="D175" s="200" t="s">
        <v>161</v>
      </c>
      <c r="E175" s="207" t="s">
        <v>1</v>
      </c>
      <c r="F175" s="208" t="s">
        <v>393</v>
      </c>
      <c r="G175" s="206"/>
      <c r="H175" s="209">
        <v>68.06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161</v>
      </c>
      <c r="AU175" s="215" t="s">
        <v>84</v>
      </c>
      <c r="AV175" s="13" t="s">
        <v>84</v>
      </c>
      <c r="AW175" s="13" t="s">
        <v>31</v>
      </c>
      <c r="AX175" s="13" t="s">
        <v>82</v>
      </c>
      <c r="AY175" s="215" t="s">
        <v>124</v>
      </c>
    </row>
    <row r="176" spans="1:65" s="12" customFormat="1" ht="22.95" customHeight="1">
      <c r="B176" s="170"/>
      <c r="C176" s="171"/>
      <c r="D176" s="172" t="s">
        <v>73</v>
      </c>
      <c r="E176" s="184" t="s">
        <v>231</v>
      </c>
      <c r="F176" s="184" t="s">
        <v>232</v>
      </c>
      <c r="G176" s="171"/>
      <c r="H176" s="171"/>
      <c r="I176" s="174"/>
      <c r="J176" s="185">
        <f>BK176</f>
        <v>0</v>
      </c>
      <c r="K176" s="171"/>
      <c r="L176" s="176"/>
      <c r="M176" s="177"/>
      <c r="N176" s="178"/>
      <c r="O176" s="178"/>
      <c r="P176" s="179">
        <f>SUM(P177:P182)</f>
        <v>0</v>
      </c>
      <c r="Q176" s="178"/>
      <c r="R176" s="179">
        <f>SUM(R177:R182)</f>
        <v>0</v>
      </c>
      <c r="S176" s="178"/>
      <c r="T176" s="180">
        <f>SUM(T177:T182)</f>
        <v>0</v>
      </c>
      <c r="AR176" s="181" t="s">
        <v>82</v>
      </c>
      <c r="AT176" s="182" t="s">
        <v>73</v>
      </c>
      <c r="AU176" s="182" t="s">
        <v>82</v>
      </c>
      <c r="AY176" s="181" t="s">
        <v>124</v>
      </c>
      <c r="BK176" s="183">
        <f>SUM(BK177:BK182)</f>
        <v>0</v>
      </c>
    </row>
    <row r="177" spans="1:65" s="2" customFormat="1" ht="21.75" customHeight="1">
      <c r="A177" s="33"/>
      <c r="B177" s="34"/>
      <c r="C177" s="186" t="s">
        <v>242</v>
      </c>
      <c r="D177" s="186" t="s">
        <v>127</v>
      </c>
      <c r="E177" s="187" t="s">
        <v>234</v>
      </c>
      <c r="F177" s="188" t="s">
        <v>235</v>
      </c>
      <c r="G177" s="189" t="s">
        <v>218</v>
      </c>
      <c r="H177" s="190">
        <v>140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39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131</v>
      </c>
      <c r="AT177" s="198" t="s">
        <v>127</v>
      </c>
      <c r="AU177" s="198" t="s">
        <v>84</v>
      </c>
      <c r="AY177" s="16" t="s">
        <v>124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82</v>
      </c>
      <c r="BK177" s="199">
        <f>ROUND(I177*H177,2)</f>
        <v>0</v>
      </c>
      <c r="BL177" s="16" t="s">
        <v>131</v>
      </c>
      <c r="BM177" s="198" t="s">
        <v>394</v>
      </c>
    </row>
    <row r="178" spans="1:65" s="2" customFormat="1" ht="38.4">
      <c r="A178" s="33"/>
      <c r="B178" s="34"/>
      <c r="C178" s="35"/>
      <c r="D178" s="200" t="s">
        <v>133</v>
      </c>
      <c r="E178" s="35"/>
      <c r="F178" s="201" t="s">
        <v>237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84</v>
      </c>
    </row>
    <row r="179" spans="1:65" s="2" customFormat="1" ht="21.75" customHeight="1">
      <c r="A179" s="33"/>
      <c r="B179" s="34"/>
      <c r="C179" s="186" t="s">
        <v>249</v>
      </c>
      <c r="D179" s="186" t="s">
        <v>127</v>
      </c>
      <c r="E179" s="187" t="s">
        <v>238</v>
      </c>
      <c r="F179" s="188" t="s">
        <v>239</v>
      </c>
      <c r="G179" s="189" t="s">
        <v>148</v>
      </c>
      <c r="H179" s="190">
        <v>65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39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131</v>
      </c>
      <c r="AT179" s="198" t="s">
        <v>127</v>
      </c>
      <c r="AU179" s="198" t="s">
        <v>84</v>
      </c>
      <c r="AY179" s="16" t="s">
        <v>124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82</v>
      </c>
      <c r="BK179" s="199">
        <f>ROUND(I179*H179,2)</f>
        <v>0</v>
      </c>
      <c r="BL179" s="16" t="s">
        <v>131</v>
      </c>
      <c r="BM179" s="198" t="s">
        <v>395</v>
      </c>
    </row>
    <row r="180" spans="1:65" s="2" customFormat="1" ht="38.4">
      <c r="A180" s="33"/>
      <c r="B180" s="34"/>
      <c r="C180" s="35"/>
      <c r="D180" s="200" t="s">
        <v>133</v>
      </c>
      <c r="E180" s="35"/>
      <c r="F180" s="201" t="s">
        <v>241</v>
      </c>
      <c r="G180" s="35"/>
      <c r="H180" s="35"/>
      <c r="I180" s="202"/>
      <c r="J180" s="35"/>
      <c r="K180" s="35"/>
      <c r="L180" s="38"/>
      <c r="M180" s="203"/>
      <c r="N180" s="204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133</v>
      </c>
      <c r="AU180" s="16" t="s">
        <v>84</v>
      </c>
    </row>
    <row r="181" spans="1:65" s="2" customFormat="1" ht="21.75" customHeight="1">
      <c r="A181" s="33"/>
      <c r="B181" s="34"/>
      <c r="C181" s="186" t="s">
        <v>253</v>
      </c>
      <c r="D181" s="186" t="s">
        <v>127</v>
      </c>
      <c r="E181" s="187" t="s">
        <v>354</v>
      </c>
      <c r="F181" s="188" t="s">
        <v>355</v>
      </c>
      <c r="G181" s="189" t="s">
        <v>148</v>
      </c>
      <c r="H181" s="190">
        <v>140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39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131</v>
      </c>
      <c r="AT181" s="198" t="s">
        <v>127</v>
      </c>
      <c r="AU181" s="198" t="s">
        <v>84</v>
      </c>
      <c r="AY181" s="16" t="s">
        <v>124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82</v>
      </c>
      <c r="BK181" s="199">
        <f>ROUND(I181*H181,2)</f>
        <v>0</v>
      </c>
      <c r="BL181" s="16" t="s">
        <v>131</v>
      </c>
      <c r="BM181" s="198" t="s">
        <v>396</v>
      </c>
    </row>
    <row r="182" spans="1:65" s="2" customFormat="1" ht="38.4">
      <c r="A182" s="33"/>
      <c r="B182" s="34"/>
      <c r="C182" s="35"/>
      <c r="D182" s="200" t="s">
        <v>133</v>
      </c>
      <c r="E182" s="35"/>
      <c r="F182" s="201" t="s">
        <v>357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133</v>
      </c>
      <c r="AU182" s="16" t="s">
        <v>84</v>
      </c>
    </row>
    <row r="183" spans="1:65" s="12" customFormat="1" ht="25.95" customHeight="1">
      <c r="B183" s="170"/>
      <c r="C183" s="171"/>
      <c r="D183" s="172" t="s">
        <v>73</v>
      </c>
      <c r="E183" s="173" t="s">
        <v>247</v>
      </c>
      <c r="F183" s="173" t="s">
        <v>360</v>
      </c>
      <c r="G183" s="171"/>
      <c r="H183" s="171"/>
      <c r="I183" s="174"/>
      <c r="J183" s="175">
        <f>BK183</f>
        <v>0</v>
      </c>
      <c r="K183" s="171"/>
      <c r="L183" s="176"/>
      <c r="M183" s="177"/>
      <c r="N183" s="178"/>
      <c r="O183" s="178"/>
      <c r="P183" s="179">
        <f>SUM(P184:P186)</f>
        <v>0</v>
      </c>
      <c r="Q183" s="178"/>
      <c r="R183" s="179">
        <f>SUM(R184:R186)</f>
        <v>1190.4000000000001</v>
      </c>
      <c r="S183" s="178"/>
      <c r="T183" s="180">
        <f>SUM(T184:T186)</f>
        <v>0</v>
      </c>
      <c r="AR183" s="181" t="s">
        <v>140</v>
      </c>
      <c r="AT183" s="182" t="s">
        <v>73</v>
      </c>
      <c r="AU183" s="182" t="s">
        <v>74</v>
      </c>
      <c r="AY183" s="181" t="s">
        <v>124</v>
      </c>
      <c r="BK183" s="183">
        <f>SUM(BK184:BK186)</f>
        <v>0</v>
      </c>
    </row>
    <row r="184" spans="1:65" s="2" customFormat="1" ht="16.5" customHeight="1">
      <c r="A184" s="33"/>
      <c r="B184" s="34"/>
      <c r="C184" s="217" t="s">
        <v>261</v>
      </c>
      <c r="D184" s="217" t="s">
        <v>247</v>
      </c>
      <c r="E184" s="218" t="s">
        <v>254</v>
      </c>
      <c r="F184" s="219" t="s">
        <v>255</v>
      </c>
      <c r="G184" s="220" t="s">
        <v>256</v>
      </c>
      <c r="H184" s="221">
        <v>1190.4000000000001</v>
      </c>
      <c r="I184" s="222"/>
      <c r="J184" s="223">
        <f>ROUND(I184*H184,2)</f>
        <v>0</v>
      </c>
      <c r="K184" s="224"/>
      <c r="L184" s="225"/>
      <c r="M184" s="226" t="s">
        <v>1</v>
      </c>
      <c r="N184" s="227" t="s">
        <v>39</v>
      </c>
      <c r="O184" s="70"/>
      <c r="P184" s="196">
        <f>O184*H184</f>
        <v>0</v>
      </c>
      <c r="Q184" s="196">
        <v>1</v>
      </c>
      <c r="R184" s="196">
        <f>Q184*H184</f>
        <v>1190.4000000000001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170</v>
      </c>
      <c r="AT184" s="198" t="s">
        <v>247</v>
      </c>
      <c r="AU184" s="198" t="s">
        <v>82</v>
      </c>
      <c r="AY184" s="16" t="s">
        <v>124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82</v>
      </c>
      <c r="BK184" s="199">
        <f>ROUND(I184*H184,2)</f>
        <v>0</v>
      </c>
      <c r="BL184" s="16" t="s">
        <v>131</v>
      </c>
      <c r="BM184" s="198" t="s">
        <v>397</v>
      </c>
    </row>
    <row r="185" spans="1:65" s="2" customFormat="1">
      <c r="A185" s="33"/>
      <c r="B185" s="34"/>
      <c r="C185" s="35"/>
      <c r="D185" s="200" t="s">
        <v>133</v>
      </c>
      <c r="E185" s="35"/>
      <c r="F185" s="201" t="s">
        <v>255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82</v>
      </c>
    </row>
    <row r="186" spans="1:65" s="13" customFormat="1">
      <c r="B186" s="205"/>
      <c r="C186" s="206"/>
      <c r="D186" s="200" t="s">
        <v>161</v>
      </c>
      <c r="E186" s="207" t="s">
        <v>1</v>
      </c>
      <c r="F186" s="208" t="s">
        <v>398</v>
      </c>
      <c r="G186" s="206"/>
      <c r="H186" s="209">
        <v>1190.4000000000001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161</v>
      </c>
      <c r="AU186" s="215" t="s">
        <v>82</v>
      </c>
      <c r="AV186" s="13" t="s">
        <v>84</v>
      </c>
      <c r="AW186" s="13" t="s">
        <v>31</v>
      </c>
      <c r="AX186" s="13" t="s">
        <v>82</v>
      </c>
      <c r="AY186" s="215" t="s">
        <v>124</v>
      </c>
    </row>
    <row r="187" spans="1:65" s="12" customFormat="1" ht="25.95" customHeight="1">
      <c r="B187" s="170"/>
      <c r="C187" s="171"/>
      <c r="D187" s="172" t="s">
        <v>73</v>
      </c>
      <c r="E187" s="173" t="s">
        <v>259</v>
      </c>
      <c r="F187" s="173" t="s">
        <v>260</v>
      </c>
      <c r="G187" s="171"/>
      <c r="H187" s="171"/>
      <c r="I187" s="174"/>
      <c r="J187" s="175">
        <f>BK187</f>
        <v>0</v>
      </c>
      <c r="K187" s="171"/>
      <c r="L187" s="176"/>
      <c r="M187" s="177"/>
      <c r="N187" s="178"/>
      <c r="O187" s="178"/>
      <c r="P187" s="179">
        <f>SUM(P188:P203)</f>
        <v>0</v>
      </c>
      <c r="Q187" s="178"/>
      <c r="R187" s="179">
        <f>SUM(R188:R203)</f>
        <v>0</v>
      </c>
      <c r="S187" s="178"/>
      <c r="T187" s="180">
        <f>SUM(T188:T203)</f>
        <v>0</v>
      </c>
      <c r="AR187" s="181" t="s">
        <v>131</v>
      </c>
      <c r="AT187" s="182" t="s">
        <v>73</v>
      </c>
      <c r="AU187" s="182" t="s">
        <v>74</v>
      </c>
      <c r="AY187" s="181" t="s">
        <v>124</v>
      </c>
      <c r="BK187" s="183">
        <f>SUM(BK188:BK203)</f>
        <v>0</v>
      </c>
    </row>
    <row r="188" spans="1:65" s="2" customFormat="1" ht="21.75" customHeight="1">
      <c r="A188" s="33"/>
      <c r="B188" s="34"/>
      <c r="C188" s="186" t="s">
        <v>266</v>
      </c>
      <c r="D188" s="186" t="s">
        <v>127</v>
      </c>
      <c r="E188" s="187" t="s">
        <v>262</v>
      </c>
      <c r="F188" s="188" t="s">
        <v>263</v>
      </c>
      <c r="G188" s="189" t="s">
        <v>218</v>
      </c>
      <c r="H188" s="190">
        <v>31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39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264</v>
      </c>
      <c r="AT188" s="198" t="s">
        <v>127</v>
      </c>
      <c r="AU188" s="198" t="s">
        <v>82</v>
      </c>
      <c r="AY188" s="16" t="s">
        <v>124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82</v>
      </c>
      <c r="BK188" s="199">
        <f>ROUND(I188*H188,2)</f>
        <v>0</v>
      </c>
      <c r="BL188" s="16" t="s">
        <v>264</v>
      </c>
      <c r="BM188" s="198" t="s">
        <v>399</v>
      </c>
    </row>
    <row r="189" spans="1:65" s="2" customFormat="1" ht="19.2">
      <c r="A189" s="33"/>
      <c r="B189" s="34"/>
      <c r="C189" s="35"/>
      <c r="D189" s="200" t="s">
        <v>133</v>
      </c>
      <c r="E189" s="35"/>
      <c r="F189" s="201" t="s">
        <v>263</v>
      </c>
      <c r="G189" s="35"/>
      <c r="H189" s="35"/>
      <c r="I189" s="202"/>
      <c r="J189" s="35"/>
      <c r="K189" s="35"/>
      <c r="L189" s="38"/>
      <c r="M189" s="203"/>
      <c r="N189" s="204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82</v>
      </c>
    </row>
    <row r="190" spans="1:65" s="2" customFormat="1" ht="33" customHeight="1">
      <c r="A190" s="33"/>
      <c r="B190" s="34"/>
      <c r="C190" s="186" t="s">
        <v>271</v>
      </c>
      <c r="D190" s="186" t="s">
        <v>127</v>
      </c>
      <c r="E190" s="187" t="s">
        <v>267</v>
      </c>
      <c r="F190" s="188" t="s">
        <v>268</v>
      </c>
      <c r="G190" s="189" t="s">
        <v>218</v>
      </c>
      <c r="H190" s="190">
        <v>31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39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264</v>
      </c>
      <c r="AT190" s="198" t="s">
        <v>127</v>
      </c>
      <c r="AU190" s="198" t="s">
        <v>82</v>
      </c>
      <c r="AY190" s="16" t="s">
        <v>124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82</v>
      </c>
      <c r="BK190" s="199">
        <f>ROUND(I190*H190,2)</f>
        <v>0</v>
      </c>
      <c r="BL190" s="16" t="s">
        <v>264</v>
      </c>
      <c r="BM190" s="198" t="s">
        <v>400</v>
      </c>
    </row>
    <row r="191" spans="1:65" s="2" customFormat="1" ht="38.4">
      <c r="A191" s="33"/>
      <c r="B191" s="34"/>
      <c r="C191" s="35"/>
      <c r="D191" s="200" t="s">
        <v>133</v>
      </c>
      <c r="E191" s="35"/>
      <c r="F191" s="201" t="s">
        <v>270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133</v>
      </c>
      <c r="AU191" s="16" t="s">
        <v>82</v>
      </c>
    </row>
    <row r="192" spans="1:65" s="2" customFormat="1" ht="21.75" customHeight="1">
      <c r="A192" s="33"/>
      <c r="B192" s="34"/>
      <c r="C192" s="186" t="s">
        <v>276</v>
      </c>
      <c r="D192" s="186" t="s">
        <v>127</v>
      </c>
      <c r="E192" s="187" t="s">
        <v>272</v>
      </c>
      <c r="F192" s="188" t="s">
        <v>273</v>
      </c>
      <c r="G192" s="189" t="s">
        <v>218</v>
      </c>
      <c r="H192" s="190">
        <v>6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39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264</v>
      </c>
      <c r="AT192" s="198" t="s">
        <v>127</v>
      </c>
      <c r="AU192" s="198" t="s">
        <v>82</v>
      </c>
      <c r="AY192" s="16" t="s">
        <v>124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82</v>
      </c>
      <c r="BK192" s="199">
        <f>ROUND(I192*H192,2)</f>
        <v>0</v>
      </c>
      <c r="BL192" s="16" t="s">
        <v>264</v>
      </c>
      <c r="BM192" s="198" t="s">
        <v>401</v>
      </c>
    </row>
    <row r="193" spans="1:65" s="2" customFormat="1" ht="28.8">
      <c r="A193" s="33"/>
      <c r="B193" s="34"/>
      <c r="C193" s="35"/>
      <c r="D193" s="200" t="s">
        <v>133</v>
      </c>
      <c r="E193" s="35"/>
      <c r="F193" s="201" t="s">
        <v>275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133</v>
      </c>
      <c r="AU193" s="16" t="s">
        <v>82</v>
      </c>
    </row>
    <row r="194" spans="1:65" s="2" customFormat="1" ht="21.75" customHeight="1">
      <c r="A194" s="33"/>
      <c r="B194" s="34"/>
      <c r="C194" s="186" t="s">
        <v>281</v>
      </c>
      <c r="D194" s="186" t="s">
        <v>127</v>
      </c>
      <c r="E194" s="187" t="s">
        <v>277</v>
      </c>
      <c r="F194" s="188" t="s">
        <v>278</v>
      </c>
      <c r="G194" s="189" t="s">
        <v>218</v>
      </c>
      <c r="H194" s="190">
        <v>3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39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264</v>
      </c>
      <c r="AT194" s="198" t="s">
        <v>127</v>
      </c>
      <c r="AU194" s="198" t="s">
        <v>82</v>
      </c>
      <c r="AY194" s="16" t="s">
        <v>124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82</v>
      </c>
      <c r="BK194" s="199">
        <f>ROUND(I194*H194,2)</f>
        <v>0</v>
      </c>
      <c r="BL194" s="16" t="s">
        <v>264</v>
      </c>
      <c r="BM194" s="198" t="s">
        <v>402</v>
      </c>
    </row>
    <row r="195" spans="1:65" s="2" customFormat="1" ht="38.4">
      <c r="A195" s="33"/>
      <c r="B195" s="34"/>
      <c r="C195" s="35"/>
      <c r="D195" s="200" t="s">
        <v>133</v>
      </c>
      <c r="E195" s="35"/>
      <c r="F195" s="201" t="s">
        <v>280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133</v>
      </c>
      <c r="AU195" s="16" t="s">
        <v>82</v>
      </c>
    </row>
    <row r="196" spans="1:65" s="2" customFormat="1" ht="33" customHeight="1">
      <c r="A196" s="33"/>
      <c r="B196" s="34"/>
      <c r="C196" s="186" t="s">
        <v>288</v>
      </c>
      <c r="D196" s="186" t="s">
        <v>127</v>
      </c>
      <c r="E196" s="187" t="s">
        <v>289</v>
      </c>
      <c r="F196" s="188" t="s">
        <v>290</v>
      </c>
      <c r="G196" s="189" t="s">
        <v>256</v>
      </c>
      <c r="H196" s="190">
        <v>1190.4000000000001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39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264</v>
      </c>
      <c r="AT196" s="198" t="s">
        <v>127</v>
      </c>
      <c r="AU196" s="198" t="s">
        <v>82</v>
      </c>
      <c r="AY196" s="16" t="s">
        <v>124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82</v>
      </c>
      <c r="BK196" s="199">
        <f>ROUND(I196*H196,2)</f>
        <v>0</v>
      </c>
      <c r="BL196" s="16" t="s">
        <v>264</v>
      </c>
      <c r="BM196" s="198" t="s">
        <v>403</v>
      </c>
    </row>
    <row r="197" spans="1:65" s="2" customFormat="1" ht="134.4">
      <c r="A197" s="33"/>
      <c r="B197" s="34"/>
      <c r="C197" s="35"/>
      <c r="D197" s="200" t="s">
        <v>133</v>
      </c>
      <c r="E197" s="35"/>
      <c r="F197" s="201" t="s">
        <v>292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82</v>
      </c>
    </row>
    <row r="198" spans="1:65" s="2" customFormat="1" ht="19.2">
      <c r="A198" s="33"/>
      <c r="B198" s="34"/>
      <c r="C198" s="35"/>
      <c r="D198" s="200" t="s">
        <v>168</v>
      </c>
      <c r="E198" s="35"/>
      <c r="F198" s="216" t="s">
        <v>286</v>
      </c>
      <c r="G198" s="35"/>
      <c r="H198" s="35"/>
      <c r="I198" s="202"/>
      <c r="J198" s="35"/>
      <c r="K198" s="35"/>
      <c r="L198" s="38"/>
      <c r="M198" s="203"/>
      <c r="N198" s="204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168</v>
      </c>
      <c r="AU198" s="16" t="s">
        <v>82</v>
      </c>
    </row>
    <row r="199" spans="1:65" s="13" customFormat="1">
      <c r="B199" s="205"/>
      <c r="C199" s="206"/>
      <c r="D199" s="200" t="s">
        <v>161</v>
      </c>
      <c r="E199" s="207" t="s">
        <v>1</v>
      </c>
      <c r="F199" s="208" t="s">
        <v>404</v>
      </c>
      <c r="G199" s="206"/>
      <c r="H199" s="209">
        <v>1190.4000000000001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161</v>
      </c>
      <c r="AU199" s="215" t="s">
        <v>82</v>
      </c>
      <c r="AV199" s="13" t="s">
        <v>84</v>
      </c>
      <c r="AW199" s="13" t="s">
        <v>31</v>
      </c>
      <c r="AX199" s="13" t="s">
        <v>82</v>
      </c>
      <c r="AY199" s="215" t="s">
        <v>124</v>
      </c>
    </row>
    <row r="200" spans="1:65" s="2" customFormat="1" ht="33" customHeight="1">
      <c r="A200" s="33"/>
      <c r="B200" s="34"/>
      <c r="C200" s="186" t="s">
        <v>294</v>
      </c>
      <c r="D200" s="186" t="s">
        <v>127</v>
      </c>
      <c r="E200" s="187" t="s">
        <v>306</v>
      </c>
      <c r="F200" s="188" t="s">
        <v>307</v>
      </c>
      <c r="G200" s="189" t="s">
        <v>218</v>
      </c>
      <c r="H200" s="190">
        <v>3</v>
      </c>
      <c r="I200" s="191"/>
      <c r="J200" s="192">
        <f>ROUND(I200*H200,2)</f>
        <v>0</v>
      </c>
      <c r="K200" s="193"/>
      <c r="L200" s="38"/>
      <c r="M200" s="194" t="s">
        <v>1</v>
      </c>
      <c r="N200" s="195" t="s">
        <v>39</v>
      </c>
      <c r="O200" s="70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264</v>
      </c>
      <c r="AT200" s="198" t="s">
        <v>127</v>
      </c>
      <c r="AU200" s="198" t="s">
        <v>82</v>
      </c>
      <c r="AY200" s="16" t="s">
        <v>124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82</v>
      </c>
      <c r="BK200" s="199">
        <f>ROUND(I200*H200,2)</f>
        <v>0</v>
      </c>
      <c r="BL200" s="16" t="s">
        <v>264</v>
      </c>
      <c r="BM200" s="198" t="s">
        <v>405</v>
      </c>
    </row>
    <row r="201" spans="1:65" s="2" customFormat="1" ht="57.6">
      <c r="A201" s="33"/>
      <c r="B201" s="34"/>
      <c r="C201" s="35"/>
      <c r="D201" s="200" t="s">
        <v>133</v>
      </c>
      <c r="E201" s="35"/>
      <c r="F201" s="201" t="s">
        <v>309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133</v>
      </c>
      <c r="AU201" s="16" t="s">
        <v>82</v>
      </c>
    </row>
    <row r="202" spans="1:65" s="2" customFormat="1" ht="21.75" customHeight="1">
      <c r="A202" s="33"/>
      <c r="B202" s="34"/>
      <c r="C202" s="186" t="s">
        <v>300</v>
      </c>
      <c r="D202" s="186" t="s">
        <v>127</v>
      </c>
      <c r="E202" s="187" t="s">
        <v>311</v>
      </c>
      <c r="F202" s="188" t="s">
        <v>406</v>
      </c>
      <c r="G202" s="189" t="s">
        <v>218</v>
      </c>
      <c r="H202" s="190">
        <v>2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39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264</v>
      </c>
      <c r="AT202" s="198" t="s">
        <v>127</v>
      </c>
      <c r="AU202" s="198" t="s">
        <v>82</v>
      </c>
      <c r="AY202" s="16" t="s">
        <v>124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82</v>
      </c>
      <c r="BK202" s="199">
        <f>ROUND(I202*H202,2)</f>
        <v>0</v>
      </c>
      <c r="BL202" s="16" t="s">
        <v>264</v>
      </c>
      <c r="BM202" s="198" t="s">
        <v>407</v>
      </c>
    </row>
    <row r="203" spans="1:65" s="2" customFormat="1" ht="57.6">
      <c r="A203" s="33"/>
      <c r="B203" s="34"/>
      <c r="C203" s="35"/>
      <c r="D203" s="200" t="s">
        <v>133</v>
      </c>
      <c r="E203" s="35"/>
      <c r="F203" s="201" t="s">
        <v>314</v>
      </c>
      <c r="G203" s="35"/>
      <c r="H203" s="35"/>
      <c r="I203" s="202"/>
      <c r="J203" s="35"/>
      <c r="K203" s="35"/>
      <c r="L203" s="38"/>
      <c r="M203" s="228"/>
      <c r="N203" s="229"/>
      <c r="O203" s="230"/>
      <c r="P203" s="230"/>
      <c r="Q203" s="230"/>
      <c r="R203" s="230"/>
      <c r="S203" s="230"/>
      <c r="T203" s="23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133</v>
      </c>
      <c r="AU203" s="16" t="s">
        <v>82</v>
      </c>
    </row>
    <row r="204" spans="1:65" s="2" customFormat="1" ht="6.9" customHeight="1">
      <c r="A204" s="3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38"/>
      <c r="M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</sheetData>
  <sheetProtection algorithmName="SHA-512" hashValue="PwRCmd8a8w7GVcgWoOD3WG15ycLfwlfAyc/uGCU0jiYge8DeJAUeEOvFgUnDVHTLx0uL+V5NCJLvgdA70dATQw==" saltValue="rxdTAiAUJRRR8thoCCiDgl+zfAZnivXwk/yBl+Bo9cM5un4eQv593DHtrXICdzsGnzEq4RG2hXiK7KLVzTxMXQ==" spinCount="100000" sheet="1" objects="1" scenarios="1" formatColumns="0" formatRows="0" autoFilter="0"/>
  <autoFilter ref="C120:K20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opLeftCell="A146" workbookViewId="0">
      <selection activeCell="I157" sqref="I15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93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2" t="str">
        <f>'Rekapitulace stavby'!K6</f>
        <v>Oprava trati v úseku Valašská Polanka - Horní Lideč</v>
      </c>
      <c r="F7" s="293"/>
      <c r="G7" s="293"/>
      <c r="H7" s="29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4" t="s">
        <v>408</v>
      </c>
      <c r="F9" s="295"/>
      <c r="G9" s="295"/>
      <c r="H9" s="29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železnic, státní organizace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Správa železnic, státní organizace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ROUND(J121, 2)</f>
        <v>2012360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38</v>
      </c>
      <c r="E33" s="111" t="s">
        <v>39</v>
      </c>
      <c r="F33" s="122">
        <f>ROUND((SUM(BE121:BE174)),  2)</f>
        <v>2012360</v>
      </c>
      <c r="G33" s="33"/>
      <c r="H33" s="33"/>
      <c r="I33" s="123">
        <v>0.21</v>
      </c>
      <c r="J33" s="122">
        <f>ROUND(((SUM(BE121:BE174))*I33),  2)</f>
        <v>422595.6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40</v>
      </c>
      <c r="F34" s="122">
        <f>ROUND((SUM(BF121:BF174)),  2)</f>
        <v>0</v>
      </c>
      <c r="G34" s="33"/>
      <c r="H34" s="33"/>
      <c r="I34" s="123">
        <v>0.15</v>
      </c>
      <c r="J34" s="122">
        <f>ROUND(((SUM(BF121:BF174))*I34),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41</v>
      </c>
      <c r="F35" s="122">
        <f>ROUND((SUM(BG121:BG174)),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42</v>
      </c>
      <c r="F36" s="122">
        <f>ROUND((SUM(BH121:BH174)),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43</v>
      </c>
      <c r="F37" s="122">
        <f>ROUND((SUM(BI121:BI174)),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2434955.6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Oprava trati v úseku Valašská Polanka - Horní Lideč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SO04 - Souvislá výměna kolejnic kol. č.1 a č.2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J121</f>
        <v>2012360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95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9" customFormat="1" ht="24.9" customHeight="1">
      <c r="B99" s="146"/>
      <c r="C99" s="147"/>
      <c r="D99" s="148" t="s">
        <v>316</v>
      </c>
      <c r="E99" s="149"/>
      <c r="F99" s="149"/>
      <c r="G99" s="149"/>
      <c r="H99" s="149"/>
      <c r="I99" s="149"/>
      <c r="J99" s="150">
        <f>J153</f>
        <v>0</v>
      </c>
      <c r="K99" s="147"/>
      <c r="L99" s="151"/>
    </row>
    <row r="100" spans="1:31" s="9" customFormat="1" ht="24.9" customHeight="1">
      <c r="B100" s="146"/>
      <c r="C100" s="147"/>
      <c r="D100" s="148" t="s">
        <v>409</v>
      </c>
      <c r="E100" s="149"/>
      <c r="F100" s="149"/>
      <c r="G100" s="149"/>
      <c r="H100" s="149"/>
      <c r="I100" s="149"/>
      <c r="J100" s="150">
        <f>J156</f>
        <v>2012360</v>
      </c>
      <c r="K100" s="147"/>
      <c r="L100" s="151"/>
    </row>
    <row r="101" spans="1:31" s="9" customFormat="1" ht="24.9" customHeight="1">
      <c r="B101" s="146"/>
      <c r="C101" s="147"/>
      <c r="D101" s="148" t="s">
        <v>108</v>
      </c>
      <c r="E101" s="149"/>
      <c r="F101" s="149"/>
      <c r="G101" s="149"/>
      <c r="H101" s="149"/>
      <c r="I101" s="149"/>
      <c r="J101" s="150">
        <f>J159</f>
        <v>0</v>
      </c>
      <c r="K101" s="147"/>
      <c r="L101" s="151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E7</f>
        <v>Oprava trati v úseku Valašská Polanka - Horní Lideč</v>
      </c>
      <c r="F111" s="291"/>
      <c r="G111" s="291"/>
      <c r="H111" s="291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9" t="str">
        <f>E9</f>
        <v>SO04 - Souvislá výměna kolejnic kol. č.1 a č.2</v>
      </c>
      <c r="F113" s="289"/>
      <c r="G113" s="289"/>
      <c r="H113" s="289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28" t="s">
        <v>22</v>
      </c>
      <c r="J115" s="65">
        <f>IF(J12="","",J12)</f>
        <v>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23</v>
      </c>
      <c r="D117" s="35"/>
      <c r="E117" s="35"/>
      <c r="F117" s="26" t="str">
        <f>E15</f>
        <v>Správa železnic, státní organizace</v>
      </c>
      <c r="G117" s="35"/>
      <c r="H117" s="35"/>
      <c r="I117" s="28" t="s">
        <v>29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65" customHeight="1">
      <c r="A118" s="33"/>
      <c r="B118" s="34"/>
      <c r="C118" s="28" t="s">
        <v>27</v>
      </c>
      <c r="D118" s="35"/>
      <c r="E118" s="35"/>
      <c r="F118" s="26" t="str">
        <f>IF(E18="","",E18)</f>
        <v>Vyplň údaj</v>
      </c>
      <c r="G118" s="35"/>
      <c r="H118" s="35"/>
      <c r="I118" s="28" t="s">
        <v>32</v>
      </c>
      <c r="J118" s="31" t="str">
        <f>E24</f>
        <v>Správa železnic, státní organizace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110</v>
      </c>
      <c r="D120" s="161" t="s">
        <v>59</v>
      </c>
      <c r="E120" s="161" t="s">
        <v>55</v>
      </c>
      <c r="F120" s="161" t="s">
        <v>56</v>
      </c>
      <c r="G120" s="161" t="s">
        <v>111</v>
      </c>
      <c r="H120" s="161" t="s">
        <v>112</v>
      </c>
      <c r="I120" s="161" t="s">
        <v>113</v>
      </c>
      <c r="J120" s="162" t="s">
        <v>101</v>
      </c>
      <c r="K120" s="163" t="s">
        <v>114</v>
      </c>
      <c r="L120" s="164"/>
      <c r="M120" s="74" t="s">
        <v>1</v>
      </c>
      <c r="N120" s="75" t="s">
        <v>38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5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35"/>
      <c r="J121" s="165">
        <f>BK121</f>
        <v>2012360</v>
      </c>
      <c r="K121" s="35"/>
      <c r="L121" s="38"/>
      <c r="M121" s="77"/>
      <c r="N121" s="166"/>
      <c r="O121" s="78"/>
      <c r="P121" s="167">
        <f>P122+P153+P156+P159</f>
        <v>0</v>
      </c>
      <c r="Q121" s="78"/>
      <c r="R121" s="167">
        <f>R122+R153+R156+R159</f>
        <v>353.71899999999999</v>
      </c>
      <c r="S121" s="78"/>
      <c r="T121" s="168">
        <f>T122+T153+T156+T159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73</v>
      </c>
      <c r="AU121" s="16" t="s">
        <v>103</v>
      </c>
      <c r="BK121" s="169">
        <f>BK122+BK153+BK156+BK159</f>
        <v>2012360</v>
      </c>
    </row>
    <row r="122" spans="1:65" s="12" customFormat="1" ht="25.95" customHeight="1">
      <c r="B122" s="170"/>
      <c r="C122" s="171"/>
      <c r="D122" s="172" t="s">
        <v>73</v>
      </c>
      <c r="E122" s="173" t="s">
        <v>122</v>
      </c>
      <c r="F122" s="173" t="s">
        <v>123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</f>
        <v>0</v>
      </c>
      <c r="Q122" s="178"/>
      <c r="R122" s="179">
        <f>R123</f>
        <v>0</v>
      </c>
      <c r="S122" s="178"/>
      <c r="T122" s="180">
        <f>T123</f>
        <v>0</v>
      </c>
      <c r="AR122" s="181" t="s">
        <v>82</v>
      </c>
      <c r="AT122" s="182" t="s">
        <v>73</v>
      </c>
      <c r="AU122" s="182" t="s">
        <v>74</v>
      </c>
      <c r="AY122" s="181" t="s">
        <v>124</v>
      </c>
      <c r="BK122" s="183">
        <f>BK123</f>
        <v>0</v>
      </c>
    </row>
    <row r="123" spans="1:65" s="12" customFormat="1" ht="22.95" customHeight="1">
      <c r="B123" s="170"/>
      <c r="C123" s="171"/>
      <c r="D123" s="172" t="s">
        <v>73</v>
      </c>
      <c r="E123" s="184" t="s">
        <v>125</v>
      </c>
      <c r="F123" s="184" t="s">
        <v>126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SUM(P124:P152)</f>
        <v>0</v>
      </c>
      <c r="Q123" s="178"/>
      <c r="R123" s="179">
        <f>SUM(R124:R152)</f>
        <v>0</v>
      </c>
      <c r="S123" s="178"/>
      <c r="T123" s="180">
        <f>SUM(T124:T152)</f>
        <v>0</v>
      </c>
      <c r="AR123" s="181" t="s">
        <v>82</v>
      </c>
      <c r="AT123" s="182" t="s">
        <v>73</v>
      </c>
      <c r="AU123" s="182" t="s">
        <v>82</v>
      </c>
      <c r="AY123" s="181" t="s">
        <v>124</v>
      </c>
      <c r="BK123" s="183">
        <f>SUM(BK124:BK152)</f>
        <v>0</v>
      </c>
    </row>
    <row r="124" spans="1:65" s="2" customFormat="1" ht="16.5" customHeight="1">
      <c r="A124" s="33"/>
      <c r="B124" s="34"/>
      <c r="C124" s="186" t="s">
        <v>82</v>
      </c>
      <c r="D124" s="186" t="s">
        <v>127</v>
      </c>
      <c r="E124" s="187" t="s">
        <v>157</v>
      </c>
      <c r="F124" s="188" t="s">
        <v>158</v>
      </c>
      <c r="G124" s="189" t="s">
        <v>143</v>
      </c>
      <c r="H124" s="190">
        <v>150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39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131</v>
      </c>
      <c r="AT124" s="198" t="s">
        <v>127</v>
      </c>
      <c r="AU124" s="198" t="s">
        <v>84</v>
      </c>
      <c r="AY124" s="16" t="s">
        <v>124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82</v>
      </c>
      <c r="BK124" s="199">
        <f>ROUND(I124*H124,2)</f>
        <v>0</v>
      </c>
      <c r="BL124" s="16" t="s">
        <v>131</v>
      </c>
      <c r="BM124" s="198" t="s">
        <v>410</v>
      </c>
    </row>
    <row r="125" spans="1:65" s="2" customFormat="1" ht="48">
      <c r="A125" s="33"/>
      <c r="B125" s="34"/>
      <c r="C125" s="35"/>
      <c r="D125" s="200" t="s">
        <v>133</v>
      </c>
      <c r="E125" s="35"/>
      <c r="F125" s="201" t="s">
        <v>160</v>
      </c>
      <c r="G125" s="35"/>
      <c r="H125" s="35"/>
      <c r="I125" s="202"/>
      <c r="J125" s="35"/>
      <c r="K125" s="35"/>
      <c r="L125" s="38"/>
      <c r="M125" s="203"/>
      <c r="N125" s="204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84</v>
      </c>
    </row>
    <row r="126" spans="1:65" s="2" customFormat="1" ht="16.5" customHeight="1">
      <c r="A126" s="33"/>
      <c r="B126" s="34"/>
      <c r="C126" s="186" t="s">
        <v>84</v>
      </c>
      <c r="D126" s="186" t="s">
        <v>127</v>
      </c>
      <c r="E126" s="187" t="s">
        <v>164</v>
      </c>
      <c r="F126" s="188" t="s">
        <v>165</v>
      </c>
      <c r="G126" s="189" t="s">
        <v>153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39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131</v>
      </c>
      <c r="AT126" s="198" t="s">
        <v>127</v>
      </c>
      <c r="AU126" s="198" t="s">
        <v>84</v>
      </c>
      <c r="AY126" s="16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82</v>
      </c>
      <c r="BK126" s="199">
        <f>ROUND(I126*H126,2)</f>
        <v>0</v>
      </c>
      <c r="BL126" s="16" t="s">
        <v>131</v>
      </c>
      <c r="BM126" s="198" t="s">
        <v>411</v>
      </c>
    </row>
    <row r="127" spans="1:65" s="2" customFormat="1" ht="38.4">
      <c r="A127" s="33"/>
      <c r="B127" s="34"/>
      <c r="C127" s="35"/>
      <c r="D127" s="200" t="s">
        <v>133</v>
      </c>
      <c r="E127" s="35"/>
      <c r="F127" s="201" t="s">
        <v>167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84</v>
      </c>
    </row>
    <row r="128" spans="1:65" s="2" customFormat="1" ht="19.2">
      <c r="A128" s="33"/>
      <c r="B128" s="34"/>
      <c r="C128" s="35"/>
      <c r="D128" s="200" t="s">
        <v>168</v>
      </c>
      <c r="E128" s="35"/>
      <c r="F128" s="216" t="s">
        <v>169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168</v>
      </c>
      <c r="AU128" s="16" t="s">
        <v>84</v>
      </c>
    </row>
    <row r="129" spans="1:65" s="2" customFormat="1" ht="21.75" customHeight="1">
      <c r="A129" s="33"/>
      <c r="B129" s="34"/>
      <c r="C129" s="186" t="s">
        <v>140</v>
      </c>
      <c r="D129" s="186" t="s">
        <v>127</v>
      </c>
      <c r="E129" s="187" t="s">
        <v>412</v>
      </c>
      <c r="F129" s="188" t="s">
        <v>413</v>
      </c>
      <c r="G129" s="189" t="s">
        <v>148</v>
      </c>
      <c r="H129" s="190">
        <v>2100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39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131</v>
      </c>
      <c r="AT129" s="198" t="s">
        <v>127</v>
      </c>
      <c r="AU129" s="198" t="s">
        <v>84</v>
      </c>
      <c r="AY129" s="16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82</v>
      </c>
      <c r="BK129" s="199">
        <f>ROUND(I129*H129,2)</f>
        <v>0</v>
      </c>
      <c r="BL129" s="16" t="s">
        <v>131</v>
      </c>
      <c r="BM129" s="198" t="s">
        <v>414</v>
      </c>
    </row>
    <row r="130" spans="1:65" s="2" customFormat="1" ht="48">
      <c r="A130" s="33"/>
      <c r="B130" s="34"/>
      <c r="C130" s="35"/>
      <c r="D130" s="200" t="s">
        <v>133</v>
      </c>
      <c r="E130" s="35"/>
      <c r="F130" s="201" t="s">
        <v>415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84</v>
      </c>
    </row>
    <row r="131" spans="1:65" s="2" customFormat="1" ht="19.2">
      <c r="A131" s="33"/>
      <c r="B131" s="34"/>
      <c r="C131" s="35"/>
      <c r="D131" s="200" t="s">
        <v>168</v>
      </c>
      <c r="E131" s="35"/>
      <c r="F131" s="216" t="s">
        <v>416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168</v>
      </c>
      <c r="AU131" s="16" t="s">
        <v>84</v>
      </c>
    </row>
    <row r="132" spans="1:65" s="2" customFormat="1" ht="16.5" customHeight="1">
      <c r="A132" s="33"/>
      <c r="B132" s="34"/>
      <c r="C132" s="186" t="s">
        <v>131</v>
      </c>
      <c r="D132" s="186" t="s">
        <v>127</v>
      </c>
      <c r="E132" s="187" t="s">
        <v>417</v>
      </c>
      <c r="F132" s="188" t="s">
        <v>418</v>
      </c>
      <c r="G132" s="189" t="s">
        <v>218</v>
      </c>
      <c r="H132" s="190">
        <v>88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39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131</v>
      </c>
      <c r="AT132" s="198" t="s">
        <v>127</v>
      </c>
      <c r="AU132" s="198" t="s">
        <v>84</v>
      </c>
      <c r="AY132" s="16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82</v>
      </c>
      <c r="BK132" s="199">
        <f>ROUND(I132*H132,2)</f>
        <v>0</v>
      </c>
      <c r="BL132" s="16" t="s">
        <v>131</v>
      </c>
      <c r="BM132" s="198" t="s">
        <v>419</v>
      </c>
    </row>
    <row r="133" spans="1:65" s="2" customFormat="1" ht="28.8">
      <c r="A133" s="33"/>
      <c r="B133" s="34"/>
      <c r="C133" s="35"/>
      <c r="D133" s="200" t="s">
        <v>133</v>
      </c>
      <c r="E133" s="35"/>
      <c r="F133" s="201" t="s">
        <v>420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84</v>
      </c>
    </row>
    <row r="134" spans="1:65" s="2" customFormat="1" ht="19.2">
      <c r="A134" s="33"/>
      <c r="B134" s="34"/>
      <c r="C134" s="35"/>
      <c r="D134" s="200" t="s">
        <v>168</v>
      </c>
      <c r="E134" s="35"/>
      <c r="F134" s="216" t="s">
        <v>421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168</v>
      </c>
      <c r="AU134" s="16" t="s">
        <v>84</v>
      </c>
    </row>
    <row r="135" spans="1:65" s="13" customFormat="1" ht="20.399999999999999">
      <c r="B135" s="205"/>
      <c r="C135" s="206"/>
      <c r="D135" s="200" t="s">
        <v>161</v>
      </c>
      <c r="E135" s="206"/>
      <c r="F135" s="208" t="s">
        <v>422</v>
      </c>
      <c r="G135" s="206"/>
      <c r="H135" s="209">
        <v>88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161</v>
      </c>
      <c r="AU135" s="215" t="s">
        <v>84</v>
      </c>
      <c r="AV135" s="13" t="s">
        <v>84</v>
      </c>
      <c r="AW135" s="13" t="s">
        <v>4</v>
      </c>
      <c r="AX135" s="13" t="s">
        <v>82</v>
      </c>
      <c r="AY135" s="215" t="s">
        <v>124</v>
      </c>
    </row>
    <row r="136" spans="1:65" s="2" customFormat="1" ht="21.75" customHeight="1">
      <c r="A136" s="33"/>
      <c r="B136" s="34"/>
      <c r="C136" s="186" t="s">
        <v>125</v>
      </c>
      <c r="D136" s="186" t="s">
        <v>127</v>
      </c>
      <c r="E136" s="187" t="s">
        <v>181</v>
      </c>
      <c r="F136" s="188" t="s">
        <v>182</v>
      </c>
      <c r="G136" s="189" t="s">
        <v>153</v>
      </c>
      <c r="H136" s="190">
        <v>1.1000000000000001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39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131</v>
      </c>
      <c r="AT136" s="198" t="s">
        <v>127</v>
      </c>
      <c r="AU136" s="198" t="s">
        <v>84</v>
      </c>
      <c r="AY136" s="16" t="s">
        <v>124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82</v>
      </c>
      <c r="BK136" s="199">
        <f>ROUND(I136*H136,2)</f>
        <v>0</v>
      </c>
      <c r="BL136" s="16" t="s">
        <v>131</v>
      </c>
      <c r="BM136" s="198" t="s">
        <v>423</v>
      </c>
    </row>
    <row r="137" spans="1:65" s="2" customFormat="1" ht="38.4">
      <c r="A137" s="33"/>
      <c r="B137" s="34"/>
      <c r="C137" s="35"/>
      <c r="D137" s="200" t="s">
        <v>133</v>
      </c>
      <c r="E137" s="35"/>
      <c r="F137" s="201" t="s">
        <v>184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133</v>
      </c>
      <c r="AU137" s="16" t="s">
        <v>84</v>
      </c>
    </row>
    <row r="138" spans="1:65" s="2" customFormat="1" ht="21.75" customHeight="1">
      <c r="A138" s="33"/>
      <c r="B138" s="34"/>
      <c r="C138" s="186" t="s">
        <v>156</v>
      </c>
      <c r="D138" s="186" t="s">
        <v>127</v>
      </c>
      <c r="E138" s="187" t="s">
        <v>196</v>
      </c>
      <c r="F138" s="188" t="s">
        <v>197</v>
      </c>
      <c r="G138" s="189" t="s">
        <v>153</v>
      </c>
      <c r="H138" s="190">
        <v>2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39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131</v>
      </c>
      <c r="AT138" s="198" t="s">
        <v>127</v>
      </c>
      <c r="AU138" s="198" t="s">
        <v>84</v>
      </c>
      <c r="AY138" s="16" t="s">
        <v>124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82</v>
      </c>
      <c r="BK138" s="199">
        <f>ROUND(I138*H138,2)</f>
        <v>0</v>
      </c>
      <c r="BL138" s="16" t="s">
        <v>131</v>
      </c>
      <c r="BM138" s="198" t="s">
        <v>424</v>
      </c>
    </row>
    <row r="139" spans="1:65" s="2" customFormat="1" ht="86.4">
      <c r="A139" s="33"/>
      <c r="B139" s="34"/>
      <c r="C139" s="35"/>
      <c r="D139" s="200" t="s">
        <v>133</v>
      </c>
      <c r="E139" s="35"/>
      <c r="F139" s="201" t="s">
        <v>425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133</v>
      </c>
      <c r="AU139" s="16" t="s">
        <v>84</v>
      </c>
    </row>
    <row r="140" spans="1:65" s="2" customFormat="1" ht="19.2">
      <c r="A140" s="33"/>
      <c r="B140" s="34"/>
      <c r="C140" s="35"/>
      <c r="D140" s="200" t="s">
        <v>168</v>
      </c>
      <c r="E140" s="35"/>
      <c r="F140" s="216" t="s">
        <v>169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168</v>
      </c>
      <c r="AU140" s="16" t="s">
        <v>84</v>
      </c>
    </row>
    <row r="141" spans="1:65" s="2" customFormat="1" ht="21.75" customHeight="1">
      <c r="A141" s="33"/>
      <c r="B141" s="34"/>
      <c r="C141" s="186" t="s">
        <v>163</v>
      </c>
      <c r="D141" s="186" t="s">
        <v>127</v>
      </c>
      <c r="E141" s="187" t="s">
        <v>426</v>
      </c>
      <c r="F141" s="188" t="s">
        <v>427</v>
      </c>
      <c r="G141" s="189" t="s">
        <v>428</v>
      </c>
      <c r="H141" s="190">
        <v>28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39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131</v>
      </c>
      <c r="AT141" s="198" t="s">
        <v>127</v>
      </c>
      <c r="AU141" s="198" t="s">
        <v>84</v>
      </c>
      <c r="AY141" s="16" t="s">
        <v>124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82</v>
      </c>
      <c r="BK141" s="199">
        <f>ROUND(I141*H141,2)</f>
        <v>0</v>
      </c>
      <c r="BL141" s="16" t="s">
        <v>131</v>
      </c>
      <c r="BM141" s="198" t="s">
        <v>429</v>
      </c>
    </row>
    <row r="142" spans="1:65" s="2" customFormat="1" ht="48">
      <c r="A142" s="33"/>
      <c r="B142" s="34"/>
      <c r="C142" s="35"/>
      <c r="D142" s="200" t="s">
        <v>133</v>
      </c>
      <c r="E142" s="35"/>
      <c r="F142" s="201" t="s">
        <v>430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133</v>
      </c>
      <c r="AU142" s="16" t="s">
        <v>84</v>
      </c>
    </row>
    <row r="143" spans="1:65" s="2" customFormat="1" ht="21.75" customHeight="1">
      <c r="A143" s="33"/>
      <c r="B143" s="34"/>
      <c r="C143" s="186" t="s">
        <v>170</v>
      </c>
      <c r="D143" s="186" t="s">
        <v>127</v>
      </c>
      <c r="E143" s="187" t="s">
        <v>431</v>
      </c>
      <c r="F143" s="188" t="s">
        <v>432</v>
      </c>
      <c r="G143" s="189" t="s">
        <v>428</v>
      </c>
      <c r="H143" s="190">
        <v>4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39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131</v>
      </c>
      <c r="AT143" s="198" t="s">
        <v>127</v>
      </c>
      <c r="AU143" s="198" t="s">
        <v>84</v>
      </c>
      <c r="AY143" s="16" t="s">
        <v>124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82</v>
      </c>
      <c r="BK143" s="199">
        <f>ROUND(I143*H143,2)</f>
        <v>0</v>
      </c>
      <c r="BL143" s="16" t="s">
        <v>131</v>
      </c>
      <c r="BM143" s="198" t="s">
        <v>433</v>
      </c>
    </row>
    <row r="144" spans="1:65" s="2" customFormat="1" ht="48">
      <c r="A144" s="33"/>
      <c r="B144" s="34"/>
      <c r="C144" s="35"/>
      <c r="D144" s="200" t="s">
        <v>133</v>
      </c>
      <c r="E144" s="35"/>
      <c r="F144" s="201" t="s">
        <v>434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21.75" customHeight="1">
      <c r="A145" s="33"/>
      <c r="B145" s="34"/>
      <c r="C145" s="186" t="s">
        <v>175</v>
      </c>
      <c r="D145" s="186" t="s">
        <v>127</v>
      </c>
      <c r="E145" s="187" t="s">
        <v>435</v>
      </c>
      <c r="F145" s="188" t="s">
        <v>436</v>
      </c>
      <c r="G145" s="189" t="s">
        <v>428</v>
      </c>
      <c r="H145" s="190">
        <v>4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39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437</v>
      </c>
      <c r="AT145" s="198" t="s">
        <v>127</v>
      </c>
      <c r="AU145" s="198" t="s">
        <v>84</v>
      </c>
      <c r="AY145" s="16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82</v>
      </c>
      <c r="BK145" s="199">
        <f>ROUND(I145*H145,2)</f>
        <v>0</v>
      </c>
      <c r="BL145" s="16" t="s">
        <v>437</v>
      </c>
      <c r="BM145" s="198" t="s">
        <v>438</v>
      </c>
    </row>
    <row r="146" spans="1:65" s="2" customFormat="1" ht="48">
      <c r="A146" s="33"/>
      <c r="B146" s="34"/>
      <c r="C146" s="35"/>
      <c r="D146" s="200" t="s">
        <v>133</v>
      </c>
      <c r="E146" s="35"/>
      <c r="F146" s="201" t="s">
        <v>439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84</v>
      </c>
    </row>
    <row r="147" spans="1:65" s="2" customFormat="1" ht="44.25" customHeight="1">
      <c r="A147" s="33"/>
      <c r="B147" s="34"/>
      <c r="C147" s="186" t="s">
        <v>180</v>
      </c>
      <c r="D147" s="186" t="s">
        <v>127</v>
      </c>
      <c r="E147" s="187" t="s">
        <v>440</v>
      </c>
      <c r="F147" s="188" t="s">
        <v>441</v>
      </c>
      <c r="G147" s="189" t="s">
        <v>148</v>
      </c>
      <c r="H147" s="190">
        <v>2300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39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131</v>
      </c>
      <c r="AT147" s="198" t="s">
        <v>127</v>
      </c>
      <c r="AU147" s="198" t="s">
        <v>84</v>
      </c>
      <c r="AY147" s="16" t="s">
        <v>124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82</v>
      </c>
      <c r="BK147" s="199">
        <f>ROUND(I147*H147,2)</f>
        <v>0</v>
      </c>
      <c r="BL147" s="16" t="s">
        <v>131</v>
      </c>
      <c r="BM147" s="198" t="s">
        <v>442</v>
      </c>
    </row>
    <row r="148" spans="1:65" s="2" customFormat="1" ht="48">
      <c r="A148" s="33"/>
      <c r="B148" s="34"/>
      <c r="C148" s="35"/>
      <c r="D148" s="200" t="s">
        <v>133</v>
      </c>
      <c r="E148" s="35"/>
      <c r="F148" s="201" t="s">
        <v>443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84</v>
      </c>
    </row>
    <row r="149" spans="1:65" s="2" customFormat="1" ht="19.2">
      <c r="A149" s="33"/>
      <c r="B149" s="34"/>
      <c r="C149" s="35"/>
      <c r="D149" s="200" t="s">
        <v>168</v>
      </c>
      <c r="E149" s="35"/>
      <c r="F149" s="216" t="s">
        <v>416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168</v>
      </c>
      <c r="AU149" s="16" t="s">
        <v>84</v>
      </c>
    </row>
    <row r="150" spans="1:65" s="2" customFormat="1" ht="21.75" customHeight="1">
      <c r="A150" s="33"/>
      <c r="B150" s="34"/>
      <c r="C150" s="186" t="s">
        <v>185</v>
      </c>
      <c r="D150" s="186" t="s">
        <v>127</v>
      </c>
      <c r="E150" s="187" t="s">
        <v>444</v>
      </c>
      <c r="F150" s="188" t="s">
        <v>445</v>
      </c>
      <c r="G150" s="189" t="s">
        <v>148</v>
      </c>
      <c r="H150" s="190">
        <v>2100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39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131</v>
      </c>
      <c r="AT150" s="198" t="s">
        <v>127</v>
      </c>
      <c r="AU150" s="198" t="s">
        <v>84</v>
      </c>
      <c r="AY150" s="16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82</v>
      </c>
      <c r="BK150" s="199">
        <f>ROUND(I150*H150,2)</f>
        <v>0</v>
      </c>
      <c r="BL150" s="16" t="s">
        <v>131</v>
      </c>
      <c r="BM150" s="198" t="s">
        <v>446</v>
      </c>
    </row>
    <row r="151" spans="1:65" s="2" customFormat="1" ht="38.4">
      <c r="A151" s="33"/>
      <c r="B151" s="34"/>
      <c r="C151" s="35"/>
      <c r="D151" s="200" t="s">
        <v>133</v>
      </c>
      <c r="E151" s="35"/>
      <c r="F151" s="201" t="s">
        <v>447</v>
      </c>
      <c r="G151" s="35"/>
      <c r="H151" s="35"/>
      <c r="I151" s="202"/>
      <c r="J151" s="35"/>
      <c r="K151" s="35"/>
      <c r="L151" s="38"/>
      <c r="M151" s="203"/>
      <c r="N151" s="204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84</v>
      </c>
    </row>
    <row r="152" spans="1:65" s="2" customFormat="1" ht="19.2">
      <c r="A152" s="33"/>
      <c r="B152" s="34"/>
      <c r="C152" s="35"/>
      <c r="D152" s="200" t="s">
        <v>168</v>
      </c>
      <c r="E152" s="35"/>
      <c r="F152" s="216" t="s">
        <v>416</v>
      </c>
      <c r="G152" s="35"/>
      <c r="H152" s="35"/>
      <c r="I152" s="202"/>
      <c r="J152" s="35"/>
      <c r="K152" s="35"/>
      <c r="L152" s="38"/>
      <c r="M152" s="203"/>
      <c r="N152" s="204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168</v>
      </c>
      <c r="AU152" s="16" t="s">
        <v>84</v>
      </c>
    </row>
    <row r="153" spans="1:65" s="12" customFormat="1" ht="25.95" customHeight="1">
      <c r="B153" s="170"/>
      <c r="C153" s="171"/>
      <c r="D153" s="172" t="s">
        <v>73</v>
      </c>
      <c r="E153" s="173" t="s">
        <v>247</v>
      </c>
      <c r="F153" s="173" t="s">
        <v>360</v>
      </c>
      <c r="G153" s="171"/>
      <c r="H153" s="171"/>
      <c r="I153" s="174"/>
      <c r="J153" s="175">
        <f>BK153</f>
        <v>0</v>
      </c>
      <c r="K153" s="171"/>
      <c r="L153" s="176"/>
      <c r="M153" s="177"/>
      <c r="N153" s="178"/>
      <c r="O153" s="178"/>
      <c r="P153" s="179">
        <f>SUM(P154:P155)</f>
        <v>0</v>
      </c>
      <c r="Q153" s="178"/>
      <c r="R153" s="179">
        <f>SUM(R154:R155)</f>
        <v>250</v>
      </c>
      <c r="S153" s="178"/>
      <c r="T153" s="180">
        <f>SUM(T154:T155)</f>
        <v>0</v>
      </c>
      <c r="AR153" s="181" t="s">
        <v>140</v>
      </c>
      <c r="AT153" s="182" t="s">
        <v>73</v>
      </c>
      <c r="AU153" s="182" t="s">
        <v>74</v>
      </c>
      <c r="AY153" s="181" t="s">
        <v>124</v>
      </c>
      <c r="BK153" s="183">
        <f>SUM(BK154:BK155)</f>
        <v>0</v>
      </c>
    </row>
    <row r="154" spans="1:65" s="2" customFormat="1" ht="16.5" customHeight="1">
      <c r="A154" s="33"/>
      <c r="B154" s="34"/>
      <c r="C154" s="217" t="s">
        <v>190</v>
      </c>
      <c r="D154" s="217" t="s">
        <v>247</v>
      </c>
      <c r="E154" s="218" t="s">
        <v>254</v>
      </c>
      <c r="F154" s="219" t="s">
        <v>255</v>
      </c>
      <c r="G154" s="220" t="s">
        <v>256</v>
      </c>
      <c r="H154" s="221">
        <v>250</v>
      </c>
      <c r="I154" s="222"/>
      <c r="J154" s="223">
        <f>ROUND(I154*H154,2)</f>
        <v>0</v>
      </c>
      <c r="K154" s="224"/>
      <c r="L154" s="225"/>
      <c r="M154" s="226" t="s">
        <v>1</v>
      </c>
      <c r="N154" s="227" t="s">
        <v>39</v>
      </c>
      <c r="O154" s="70"/>
      <c r="P154" s="196">
        <f>O154*H154</f>
        <v>0</v>
      </c>
      <c r="Q154" s="196">
        <v>1</v>
      </c>
      <c r="R154" s="196">
        <f>Q154*H154</f>
        <v>250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170</v>
      </c>
      <c r="AT154" s="198" t="s">
        <v>247</v>
      </c>
      <c r="AU154" s="198" t="s">
        <v>82</v>
      </c>
      <c r="AY154" s="16" t="s">
        <v>124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82</v>
      </c>
      <c r="BK154" s="199">
        <f>ROUND(I154*H154,2)</f>
        <v>0</v>
      </c>
      <c r="BL154" s="16" t="s">
        <v>131</v>
      </c>
      <c r="BM154" s="198" t="s">
        <v>448</v>
      </c>
    </row>
    <row r="155" spans="1:65" s="2" customFormat="1">
      <c r="A155" s="33"/>
      <c r="B155" s="34"/>
      <c r="C155" s="35"/>
      <c r="D155" s="200" t="s">
        <v>133</v>
      </c>
      <c r="E155" s="35"/>
      <c r="F155" s="201" t="s">
        <v>255</v>
      </c>
      <c r="G155" s="35"/>
      <c r="H155" s="35"/>
      <c r="I155" s="202"/>
      <c r="J155" s="35"/>
      <c r="K155" s="35"/>
      <c r="L155" s="38"/>
      <c r="M155" s="203"/>
      <c r="N155" s="20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133</v>
      </c>
      <c r="AU155" s="16" t="s">
        <v>82</v>
      </c>
    </row>
    <row r="156" spans="1:65" s="12" customFormat="1" ht="25.95" customHeight="1">
      <c r="B156" s="170"/>
      <c r="C156" s="171"/>
      <c r="D156" s="172" t="s">
        <v>73</v>
      </c>
      <c r="E156" s="173" t="s">
        <v>449</v>
      </c>
      <c r="F156" s="173" t="s">
        <v>450</v>
      </c>
      <c r="G156" s="171"/>
      <c r="H156" s="171"/>
      <c r="I156" s="174"/>
      <c r="J156" s="175">
        <f>BK156</f>
        <v>2012360</v>
      </c>
      <c r="K156" s="171"/>
      <c r="L156" s="176"/>
      <c r="M156" s="177"/>
      <c r="N156" s="178"/>
      <c r="O156" s="178"/>
      <c r="P156" s="179">
        <f>SUM(P157:P158)</f>
        <v>0</v>
      </c>
      <c r="Q156" s="178"/>
      <c r="R156" s="179">
        <f>SUM(R157:R158)</f>
        <v>103.71899999999999</v>
      </c>
      <c r="S156" s="178"/>
      <c r="T156" s="180">
        <f>SUM(T157:T158)</f>
        <v>0</v>
      </c>
      <c r="AR156" s="181" t="s">
        <v>140</v>
      </c>
      <c r="AT156" s="182" t="s">
        <v>73</v>
      </c>
      <c r="AU156" s="182" t="s">
        <v>74</v>
      </c>
      <c r="AY156" s="181" t="s">
        <v>124</v>
      </c>
      <c r="BK156" s="183">
        <f>SUM(BK157:BK158)</f>
        <v>2012360</v>
      </c>
    </row>
    <row r="157" spans="1:65" s="2" customFormat="1" ht="21.75" customHeight="1">
      <c r="A157" s="33"/>
      <c r="B157" s="34"/>
      <c r="C157" s="217" t="s">
        <v>195</v>
      </c>
      <c r="D157" s="217" t="s">
        <v>247</v>
      </c>
      <c r="E157" s="218" t="s">
        <v>451</v>
      </c>
      <c r="F157" s="219" t="s">
        <v>452</v>
      </c>
      <c r="G157" s="220" t="s">
        <v>218</v>
      </c>
      <c r="H157" s="221">
        <v>28</v>
      </c>
      <c r="I157" s="247">
        <v>71870</v>
      </c>
      <c r="J157" s="223">
        <f>ROUND(I157*H157,2)</f>
        <v>2012360</v>
      </c>
      <c r="K157" s="224"/>
      <c r="L157" s="225"/>
      <c r="M157" s="226" t="s">
        <v>1</v>
      </c>
      <c r="N157" s="227" t="s">
        <v>39</v>
      </c>
      <c r="O157" s="70"/>
      <c r="P157" s="196">
        <f>O157*H157</f>
        <v>0</v>
      </c>
      <c r="Q157" s="196">
        <v>3.70425</v>
      </c>
      <c r="R157" s="196">
        <f>Q157*H157</f>
        <v>103.71899999999999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170</v>
      </c>
      <c r="AT157" s="198" t="s">
        <v>247</v>
      </c>
      <c r="AU157" s="198" t="s">
        <v>82</v>
      </c>
      <c r="AY157" s="16" t="s">
        <v>124</v>
      </c>
      <c r="BE157" s="199">
        <f>IF(N157="základní",J157,0)</f>
        <v>2012360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82</v>
      </c>
      <c r="BK157" s="199">
        <f>ROUND(I157*H157,2)</f>
        <v>2012360</v>
      </c>
      <c r="BL157" s="16" t="s">
        <v>131</v>
      </c>
      <c r="BM157" s="198" t="s">
        <v>453</v>
      </c>
    </row>
    <row r="158" spans="1:65" s="2" customFormat="1">
      <c r="A158" s="33"/>
      <c r="B158" s="34"/>
      <c r="C158" s="35"/>
      <c r="D158" s="200" t="s">
        <v>133</v>
      </c>
      <c r="E158" s="35"/>
      <c r="F158" s="201" t="s">
        <v>454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133</v>
      </c>
      <c r="AU158" s="16" t="s">
        <v>82</v>
      </c>
    </row>
    <row r="159" spans="1:65" s="12" customFormat="1" ht="25.95" customHeight="1">
      <c r="B159" s="170"/>
      <c r="C159" s="171"/>
      <c r="D159" s="172" t="s">
        <v>73</v>
      </c>
      <c r="E159" s="173" t="s">
        <v>259</v>
      </c>
      <c r="F159" s="173" t="s">
        <v>260</v>
      </c>
      <c r="G159" s="171"/>
      <c r="H159" s="171"/>
      <c r="I159" s="174"/>
      <c r="J159" s="175">
        <f>BK159</f>
        <v>0</v>
      </c>
      <c r="K159" s="171"/>
      <c r="L159" s="176"/>
      <c r="M159" s="177"/>
      <c r="N159" s="178"/>
      <c r="O159" s="178"/>
      <c r="P159" s="179">
        <f>SUM(P160:P174)</f>
        <v>0</v>
      </c>
      <c r="Q159" s="178"/>
      <c r="R159" s="179">
        <f>SUM(R160:R174)</f>
        <v>0</v>
      </c>
      <c r="S159" s="178"/>
      <c r="T159" s="180">
        <f>SUM(T160:T174)</f>
        <v>0</v>
      </c>
      <c r="AR159" s="181" t="s">
        <v>131</v>
      </c>
      <c r="AT159" s="182" t="s">
        <v>73</v>
      </c>
      <c r="AU159" s="182" t="s">
        <v>74</v>
      </c>
      <c r="AY159" s="181" t="s">
        <v>124</v>
      </c>
      <c r="BK159" s="183">
        <f>SUM(BK160:BK174)</f>
        <v>0</v>
      </c>
    </row>
    <row r="160" spans="1:65" s="2" customFormat="1" ht="21.75" customHeight="1">
      <c r="A160" s="33"/>
      <c r="B160" s="34"/>
      <c r="C160" s="186" t="s">
        <v>200</v>
      </c>
      <c r="D160" s="186" t="s">
        <v>127</v>
      </c>
      <c r="E160" s="187" t="s">
        <v>262</v>
      </c>
      <c r="F160" s="188" t="s">
        <v>263</v>
      </c>
      <c r="G160" s="189" t="s">
        <v>218</v>
      </c>
      <c r="H160" s="190">
        <v>22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39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264</v>
      </c>
      <c r="AT160" s="198" t="s">
        <v>127</v>
      </c>
      <c r="AU160" s="198" t="s">
        <v>82</v>
      </c>
      <c r="AY160" s="16" t="s">
        <v>124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82</v>
      </c>
      <c r="BK160" s="199">
        <f>ROUND(I160*H160,2)</f>
        <v>0</v>
      </c>
      <c r="BL160" s="16" t="s">
        <v>264</v>
      </c>
      <c r="BM160" s="198" t="s">
        <v>455</v>
      </c>
    </row>
    <row r="161" spans="1:65" s="2" customFormat="1" ht="19.2">
      <c r="A161" s="33"/>
      <c r="B161" s="34"/>
      <c r="C161" s="35"/>
      <c r="D161" s="200" t="s">
        <v>133</v>
      </c>
      <c r="E161" s="35"/>
      <c r="F161" s="201" t="s">
        <v>263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133</v>
      </c>
      <c r="AU161" s="16" t="s">
        <v>82</v>
      </c>
    </row>
    <row r="162" spans="1:65" s="2" customFormat="1" ht="33" customHeight="1">
      <c r="A162" s="33"/>
      <c r="B162" s="34"/>
      <c r="C162" s="186" t="s">
        <v>8</v>
      </c>
      <c r="D162" s="186" t="s">
        <v>127</v>
      </c>
      <c r="E162" s="187" t="s">
        <v>267</v>
      </c>
      <c r="F162" s="188" t="s">
        <v>268</v>
      </c>
      <c r="G162" s="189" t="s">
        <v>218</v>
      </c>
      <c r="H162" s="190">
        <v>22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39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264</v>
      </c>
      <c r="AT162" s="198" t="s">
        <v>127</v>
      </c>
      <c r="AU162" s="198" t="s">
        <v>82</v>
      </c>
      <c r="AY162" s="16" t="s">
        <v>124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82</v>
      </c>
      <c r="BK162" s="199">
        <f>ROUND(I162*H162,2)</f>
        <v>0</v>
      </c>
      <c r="BL162" s="16" t="s">
        <v>264</v>
      </c>
      <c r="BM162" s="198" t="s">
        <v>456</v>
      </c>
    </row>
    <row r="163" spans="1:65" s="2" customFormat="1" ht="38.4">
      <c r="A163" s="33"/>
      <c r="B163" s="34"/>
      <c r="C163" s="35"/>
      <c r="D163" s="200" t="s">
        <v>133</v>
      </c>
      <c r="E163" s="35"/>
      <c r="F163" s="201" t="s">
        <v>270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133</v>
      </c>
      <c r="AU163" s="16" t="s">
        <v>82</v>
      </c>
    </row>
    <row r="164" spans="1:65" s="2" customFormat="1" ht="55.5" customHeight="1">
      <c r="A164" s="33"/>
      <c r="B164" s="34"/>
      <c r="C164" s="186" t="s">
        <v>210</v>
      </c>
      <c r="D164" s="186" t="s">
        <v>127</v>
      </c>
      <c r="E164" s="187" t="s">
        <v>282</v>
      </c>
      <c r="F164" s="188" t="s">
        <v>457</v>
      </c>
      <c r="G164" s="189" t="s">
        <v>256</v>
      </c>
      <c r="H164" s="190">
        <v>155.61000000000001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39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264</v>
      </c>
      <c r="AT164" s="198" t="s">
        <v>127</v>
      </c>
      <c r="AU164" s="198" t="s">
        <v>82</v>
      </c>
      <c r="AY164" s="16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82</v>
      </c>
      <c r="BK164" s="199">
        <f>ROUND(I164*H164,2)</f>
        <v>0</v>
      </c>
      <c r="BL164" s="16" t="s">
        <v>264</v>
      </c>
      <c r="BM164" s="198" t="s">
        <v>458</v>
      </c>
    </row>
    <row r="165" spans="1:65" s="2" customFormat="1" ht="86.4">
      <c r="A165" s="33"/>
      <c r="B165" s="34"/>
      <c r="C165" s="35"/>
      <c r="D165" s="200" t="s">
        <v>133</v>
      </c>
      <c r="E165" s="35"/>
      <c r="F165" s="201" t="s">
        <v>459</v>
      </c>
      <c r="G165" s="35"/>
      <c r="H165" s="35"/>
      <c r="I165" s="202"/>
      <c r="J165" s="35"/>
      <c r="K165" s="35"/>
      <c r="L165" s="38"/>
      <c r="M165" s="203"/>
      <c r="N165" s="20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82</v>
      </c>
    </row>
    <row r="166" spans="1:65" s="2" customFormat="1" ht="19.2">
      <c r="A166" s="33"/>
      <c r="B166" s="34"/>
      <c r="C166" s="35"/>
      <c r="D166" s="200" t="s">
        <v>168</v>
      </c>
      <c r="E166" s="35"/>
      <c r="F166" s="216" t="s">
        <v>286</v>
      </c>
      <c r="G166" s="35"/>
      <c r="H166" s="35"/>
      <c r="I166" s="202"/>
      <c r="J166" s="35"/>
      <c r="K166" s="35"/>
      <c r="L166" s="38"/>
      <c r="M166" s="203"/>
      <c r="N166" s="204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168</v>
      </c>
      <c r="AU166" s="16" t="s">
        <v>82</v>
      </c>
    </row>
    <row r="167" spans="1:65" s="13" customFormat="1">
      <c r="B167" s="205"/>
      <c r="C167" s="206"/>
      <c r="D167" s="200" t="s">
        <v>161</v>
      </c>
      <c r="E167" s="207" t="s">
        <v>1</v>
      </c>
      <c r="F167" s="208" t="s">
        <v>460</v>
      </c>
      <c r="G167" s="206"/>
      <c r="H167" s="209">
        <v>155.61000000000001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161</v>
      </c>
      <c r="AU167" s="215" t="s">
        <v>82</v>
      </c>
      <c r="AV167" s="13" t="s">
        <v>84</v>
      </c>
      <c r="AW167" s="13" t="s">
        <v>31</v>
      </c>
      <c r="AX167" s="13" t="s">
        <v>82</v>
      </c>
      <c r="AY167" s="215" t="s">
        <v>124</v>
      </c>
    </row>
    <row r="168" spans="1:65" s="2" customFormat="1" ht="33" customHeight="1">
      <c r="A168" s="33"/>
      <c r="B168" s="34"/>
      <c r="C168" s="186" t="s">
        <v>215</v>
      </c>
      <c r="D168" s="186" t="s">
        <v>127</v>
      </c>
      <c r="E168" s="187" t="s">
        <v>289</v>
      </c>
      <c r="F168" s="188" t="s">
        <v>290</v>
      </c>
      <c r="G168" s="189" t="s">
        <v>256</v>
      </c>
      <c r="H168" s="190">
        <v>250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39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264</v>
      </c>
      <c r="AT168" s="198" t="s">
        <v>127</v>
      </c>
      <c r="AU168" s="198" t="s">
        <v>82</v>
      </c>
      <c r="AY168" s="16" t="s">
        <v>124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82</v>
      </c>
      <c r="BK168" s="199">
        <f>ROUND(I168*H168,2)</f>
        <v>0</v>
      </c>
      <c r="BL168" s="16" t="s">
        <v>264</v>
      </c>
      <c r="BM168" s="198" t="s">
        <v>461</v>
      </c>
    </row>
    <row r="169" spans="1:65" s="2" customFormat="1" ht="134.4">
      <c r="A169" s="33"/>
      <c r="B169" s="34"/>
      <c r="C169" s="35"/>
      <c r="D169" s="200" t="s">
        <v>133</v>
      </c>
      <c r="E169" s="35"/>
      <c r="F169" s="201" t="s">
        <v>292</v>
      </c>
      <c r="G169" s="35"/>
      <c r="H169" s="35"/>
      <c r="I169" s="202"/>
      <c r="J169" s="35"/>
      <c r="K169" s="35"/>
      <c r="L169" s="38"/>
      <c r="M169" s="203"/>
      <c r="N169" s="204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133</v>
      </c>
      <c r="AU169" s="16" t="s">
        <v>82</v>
      </c>
    </row>
    <row r="170" spans="1:65" s="2" customFormat="1" ht="19.2">
      <c r="A170" s="33"/>
      <c r="B170" s="34"/>
      <c r="C170" s="35"/>
      <c r="D170" s="200" t="s">
        <v>168</v>
      </c>
      <c r="E170" s="35"/>
      <c r="F170" s="216" t="s">
        <v>286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168</v>
      </c>
      <c r="AU170" s="16" t="s">
        <v>82</v>
      </c>
    </row>
    <row r="171" spans="1:65" s="2" customFormat="1" ht="33" customHeight="1">
      <c r="A171" s="33"/>
      <c r="B171" s="34"/>
      <c r="C171" s="186" t="s">
        <v>221</v>
      </c>
      <c r="D171" s="186" t="s">
        <v>127</v>
      </c>
      <c r="E171" s="187" t="s">
        <v>306</v>
      </c>
      <c r="F171" s="188" t="s">
        <v>307</v>
      </c>
      <c r="G171" s="189" t="s">
        <v>218</v>
      </c>
      <c r="H171" s="190">
        <v>2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39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264</v>
      </c>
      <c r="AT171" s="198" t="s">
        <v>127</v>
      </c>
      <c r="AU171" s="198" t="s">
        <v>82</v>
      </c>
      <c r="AY171" s="16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82</v>
      </c>
      <c r="BK171" s="199">
        <f>ROUND(I171*H171,2)</f>
        <v>0</v>
      </c>
      <c r="BL171" s="16" t="s">
        <v>264</v>
      </c>
      <c r="BM171" s="198" t="s">
        <v>462</v>
      </c>
    </row>
    <row r="172" spans="1:65" s="2" customFormat="1" ht="57.6">
      <c r="A172" s="33"/>
      <c r="B172" s="34"/>
      <c r="C172" s="35"/>
      <c r="D172" s="200" t="s">
        <v>133</v>
      </c>
      <c r="E172" s="35"/>
      <c r="F172" s="201" t="s">
        <v>309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82</v>
      </c>
    </row>
    <row r="173" spans="1:65" s="2" customFormat="1" ht="21.75" customHeight="1">
      <c r="A173" s="33"/>
      <c r="B173" s="34"/>
      <c r="C173" s="186" t="s">
        <v>226</v>
      </c>
      <c r="D173" s="186" t="s">
        <v>127</v>
      </c>
      <c r="E173" s="187" t="s">
        <v>311</v>
      </c>
      <c r="F173" s="188" t="s">
        <v>312</v>
      </c>
      <c r="G173" s="189" t="s">
        <v>218</v>
      </c>
      <c r="H173" s="190">
        <v>2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39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264</v>
      </c>
      <c r="AT173" s="198" t="s">
        <v>127</v>
      </c>
      <c r="AU173" s="198" t="s">
        <v>82</v>
      </c>
      <c r="AY173" s="16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82</v>
      </c>
      <c r="BK173" s="199">
        <f>ROUND(I173*H173,2)</f>
        <v>0</v>
      </c>
      <c r="BL173" s="16" t="s">
        <v>264</v>
      </c>
      <c r="BM173" s="198" t="s">
        <v>463</v>
      </c>
    </row>
    <row r="174" spans="1:65" s="2" customFormat="1" ht="57.6">
      <c r="A174" s="33"/>
      <c r="B174" s="34"/>
      <c r="C174" s="35"/>
      <c r="D174" s="200" t="s">
        <v>133</v>
      </c>
      <c r="E174" s="35"/>
      <c r="F174" s="201" t="s">
        <v>464</v>
      </c>
      <c r="G174" s="35"/>
      <c r="H174" s="35"/>
      <c r="I174" s="202"/>
      <c r="J174" s="35"/>
      <c r="K174" s="35"/>
      <c r="L174" s="38"/>
      <c r="M174" s="228"/>
      <c r="N174" s="229"/>
      <c r="O174" s="230"/>
      <c r="P174" s="230"/>
      <c r="Q174" s="230"/>
      <c r="R174" s="230"/>
      <c r="S174" s="230"/>
      <c r="T174" s="23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82</v>
      </c>
    </row>
    <row r="175" spans="1:65" s="2" customFormat="1" ht="6.9" customHeight="1">
      <c r="A175" s="3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38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sheetProtection algorithmName="SHA-512" hashValue="29Kbo3hbPPKflh23z6qKcsWs8uuSMpceCfaCvw5+XZzuxTmZraAXQiLxHS1Qq3fqQzu3azvwYX4nT0A9zDn52Q==" saltValue="KM/crf7LGS+P3IKDp0RXVRUi0mRpnPc+DnRXa9UTxEnbeG1Dc/uDyOjmILvfmchZRb2H+uVns2FMCKc3SusY/Q==" spinCount="100000" sheet="1" objects="1" scenarios="1" formatColumns="0" formatRows="0" autoFilter="0"/>
  <autoFilter ref="C120:K17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95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92" t="str">
        <f>'Rekapitulace stavby'!K6</f>
        <v>Oprava trati v úseku Valašská Polanka - Horní Lideč</v>
      </c>
      <c r="F7" s="293"/>
      <c r="G7" s="293"/>
      <c r="H7" s="293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4" t="s">
        <v>465</v>
      </c>
      <c r="F9" s="295"/>
      <c r="G9" s="295"/>
      <c r="H9" s="295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30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železnic, státní organizace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6" t="str">
        <f>'Rekapitulace stavby'!E14</f>
        <v>Vyplň údaj</v>
      </c>
      <c r="F18" s="297"/>
      <c r="G18" s="297"/>
      <c r="H18" s="297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>Správa železnic, státní organizace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8" t="s">
        <v>1</v>
      </c>
      <c r="F27" s="298"/>
      <c r="G27" s="298"/>
      <c r="H27" s="29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38</v>
      </c>
      <c r="E33" s="111" t="s">
        <v>39</v>
      </c>
      <c r="F33" s="122">
        <f>ROUND((SUM(BE118:BE142)),  2)</f>
        <v>0</v>
      </c>
      <c r="G33" s="33"/>
      <c r="H33" s="33"/>
      <c r="I33" s="123">
        <v>0.21</v>
      </c>
      <c r="J33" s="122">
        <f>ROUND(((SUM(BE118:BE142))*I33),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40</v>
      </c>
      <c r="F34" s="122">
        <f>ROUND((SUM(BF118:BF142)),  2)</f>
        <v>0</v>
      </c>
      <c r="G34" s="33"/>
      <c r="H34" s="33"/>
      <c r="I34" s="123">
        <v>0.15</v>
      </c>
      <c r="J34" s="122">
        <f>ROUND(((SUM(BF118:BF142))*I34),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41</v>
      </c>
      <c r="F35" s="122">
        <f>ROUND((SUM(BG118:BG142)),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42</v>
      </c>
      <c r="F36" s="122">
        <f>ROUND((SUM(BH118:BH142)),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43</v>
      </c>
      <c r="F37" s="122">
        <f>ROUND((SUM(BI118:BI142)),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Oprava trati v úseku Valašská Polanka - Horní Lideč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9" t="str">
        <f>E9</f>
        <v>VRN - VRN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6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5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" customHeight="1">
      <c r="B97" s="146"/>
      <c r="C97" s="147"/>
      <c r="D97" s="148" t="s">
        <v>108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9" customFormat="1" ht="24.9" customHeight="1">
      <c r="B98" s="146"/>
      <c r="C98" s="147"/>
      <c r="D98" s="148" t="s">
        <v>466</v>
      </c>
      <c r="E98" s="149"/>
      <c r="F98" s="149"/>
      <c r="G98" s="149"/>
      <c r="H98" s="149"/>
      <c r="I98" s="149"/>
      <c r="J98" s="150">
        <f>J120</f>
        <v>0</v>
      </c>
      <c r="K98" s="147"/>
      <c r="L98" s="151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" customHeight="1">
      <c r="A105" s="33"/>
      <c r="B105" s="34"/>
      <c r="C105" s="22" t="s">
        <v>109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0" t="str">
        <f>E7</f>
        <v>Oprava trati v úseku Valašská Polanka - Horní Lideč</v>
      </c>
      <c r="F108" s="291"/>
      <c r="G108" s="291"/>
      <c r="H108" s="291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97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9" t="str">
        <f>E9</f>
        <v>VRN - VRN</v>
      </c>
      <c r="F110" s="289"/>
      <c r="G110" s="289"/>
      <c r="H110" s="28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>
        <f>IF(J12="","",J12)</f>
        <v>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23</v>
      </c>
      <c r="D114" s="35"/>
      <c r="E114" s="35"/>
      <c r="F114" s="26" t="str">
        <f>E15</f>
        <v>Správa železnic, státní organizace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65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32</v>
      </c>
      <c r="J115" s="31" t="str">
        <f>E24</f>
        <v>Správa železnic, státní organizace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110</v>
      </c>
      <c r="D117" s="161" t="s">
        <v>59</v>
      </c>
      <c r="E117" s="161" t="s">
        <v>55</v>
      </c>
      <c r="F117" s="161" t="s">
        <v>56</v>
      </c>
      <c r="G117" s="161" t="s">
        <v>111</v>
      </c>
      <c r="H117" s="161" t="s">
        <v>112</v>
      </c>
      <c r="I117" s="161" t="s">
        <v>113</v>
      </c>
      <c r="J117" s="162" t="s">
        <v>101</v>
      </c>
      <c r="K117" s="163" t="s">
        <v>114</v>
      </c>
      <c r="L117" s="164"/>
      <c r="M117" s="74" t="s">
        <v>1</v>
      </c>
      <c r="N117" s="75" t="s">
        <v>38</v>
      </c>
      <c r="O117" s="75" t="s">
        <v>115</v>
      </c>
      <c r="P117" s="75" t="s">
        <v>116</v>
      </c>
      <c r="Q117" s="75" t="s">
        <v>117</v>
      </c>
      <c r="R117" s="75" t="s">
        <v>118</v>
      </c>
      <c r="S117" s="75" t="s">
        <v>119</v>
      </c>
      <c r="T117" s="76" t="s">
        <v>120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5" customHeight="1">
      <c r="A118" s="33"/>
      <c r="B118" s="34"/>
      <c r="C118" s="81" t="s">
        <v>121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P119+P120</f>
        <v>0</v>
      </c>
      <c r="Q118" s="78"/>
      <c r="R118" s="167">
        <f>R119+R120</f>
        <v>0</v>
      </c>
      <c r="S118" s="78"/>
      <c r="T118" s="168">
        <f>T119+T120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73</v>
      </c>
      <c r="AU118" s="16" t="s">
        <v>103</v>
      </c>
      <c r="BK118" s="169">
        <f>BK119+BK120</f>
        <v>0</v>
      </c>
    </row>
    <row r="119" spans="1:65" s="12" customFormat="1" ht="25.95" customHeight="1">
      <c r="B119" s="170"/>
      <c r="C119" s="171"/>
      <c r="D119" s="172" t="s">
        <v>73</v>
      </c>
      <c r="E119" s="173" t="s">
        <v>259</v>
      </c>
      <c r="F119" s="173" t="s">
        <v>260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v>0</v>
      </c>
      <c r="Q119" s="178"/>
      <c r="R119" s="179">
        <v>0</v>
      </c>
      <c r="S119" s="178"/>
      <c r="T119" s="180">
        <v>0</v>
      </c>
      <c r="AR119" s="181" t="s">
        <v>131</v>
      </c>
      <c r="AT119" s="182" t="s">
        <v>73</v>
      </c>
      <c r="AU119" s="182" t="s">
        <v>74</v>
      </c>
      <c r="AY119" s="181" t="s">
        <v>124</v>
      </c>
      <c r="BK119" s="183">
        <v>0</v>
      </c>
    </row>
    <row r="120" spans="1:65" s="12" customFormat="1" ht="25.95" customHeight="1">
      <c r="B120" s="170"/>
      <c r="C120" s="171"/>
      <c r="D120" s="172" t="s">
        <v>73</v>
      </c>
      <c r="E120" s="173" t="s">
        <v>94</v>
      </c>
      <c r="F120" s="173" t="s">
        <v>467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SUM(P121:P142)</f>
        <v>0</v>
      </c>
      <c r="Q120" s="178"/>
      <c r="R120" s="179">
        <f>SUM(R121:R142)</f>
        <v>0</v>
      </c>
      <c r="S120" s="178"/>
      <c r="T120" s="180">
        <f>SUM(T121:T142)</f>
        <v>0</v>
      </c>
      <c r="AR120" s="181" t="s">
        <v>125</v>
      </c>
      <c r="AT120" s="182" t="s">
        <v>73</v>
      </c>
      <c r="AU120" s="182" t="s">
        <v>74</v>
      </c>
      <c r="AY120" s="181" t="s">
        <v>124</v>
      </c>
      <c r="BK120" s="183">
        <f>SUM(BK121:BK142)</f>
        <v>0</v>
      </c>
    </row>
    <row r="121" spans="1:65" s="2" customFormat="1" ht="33" customHeight="1">
      <c r="A121" s="33"/>
      <c r="B121" s="34"/>
      <c r="C121" s="186" t="s">
        <v>82</v>
      </c>
      <c r="D121" s="186" t="s">
        <v>127</v>
      </c>
      <c r="E121" s="187" t="s">
        <v>468</v>
      </c>
      <c r="F121" s="188" t="s">
        <v>469</v>
      </c>
      <c r="G121" s="189" t="s">
        <v>153</v>
      </c>
      <c r="H121" s="190">
        <v>6</v>
      </c>
      <c r="I121" s="191"/>
      <c r="J121" s="192">
        <f>ROUND(I121*H121,2)</f>
        <v>0</v>
      </c>
      <c r="K121" s="193"/>
      <c r="L121" s="38"/>
      <c r="M121" s="194" t="s">
        <v>1</v>
      </c>
      <c r="N121" s="195" t="s">
        <v>39</v>
      </c>
      <c r="O121" s="7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131</v>
      </c>
      <c r="AT121" s="198" t="s">
        <v>127</v>
      </c>
      <c r="AU121" s="198" t="s">
        <v>82</v>
      </c>
      <c r="AY121" s="16" t="s">
        <v>124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82</v>
      </c>
      <c r="BK121" s="199">
        <f>ROUND(I121*H121,2)</f>
        <v>0</v>
      </c>
      <c r="BL121" s="16" t="s">
        <v>131</v>
      </c>
      <c r="BM121" s="198" t="s">
        <v>470</v>
      </c>
    </row>
    <row r="122" spans="1:65" s="2" customFormat="1" ht="76.8">
      <c r="A122" s="33"/>
      <c r="B122" s="34"/>
      <c r="C122" s="35"/>
      <c r="D122" s="200" t="s">
        <v>133</v>
      </c>
      <c r="E122" s="35"/>
      <c r="F122" s="201" t="s">
        <v>471</v>
      </c>
      <c r="G122" s="35"/>
      <c r="H122" s="35"/>
      <c r="I122" s="202"/>
      <c r="J122" s="35"/>
      <c r="K122" s="35"/>
      <c r="L122" s="38"/>
      <c r="M122" s="203"/>
      <c r="N122" s="204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133</v>
      </c>
      <c r="AU122" s="16" t="s">
        <v>82</v>
      </c>
    </row>
    <row r="123" spans="1:65" s="2" customFormat="1" ht="21.75" customHeight="1">
      <c r="A123" s="33"/>
      <c r="B123" s="34"/>
      <c r="C123" s="186" t="s">
        <v>84</v>
      </c>
      <c r="D123" s="186" t="s">
        <v>127</v>
      </c>
      <c r="E123" s="187" t="s">
        <v>472</v>
      </c>
      <c r="F123" s="188" t="s">
        <v>473</v>
      </c>
      <c r="G123" s="189" t="s">
        <v>153</v>
      </c>
      <c r="H123" s="190">
        <v>6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39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131</v>
      </c>
      <c r="AT123" s="198" t="s">
        <v>127</v>
      </c>
      <c r="AU123" s="198" t="s">
        <v>82</v>
      </c>
      <c r="AY123" s="16" t="s">
        <v>124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82</v>
      </c>
      <c r="BK123" s="199">
        <f>ROUND(I123*H123,2)</f>
        <v>0</v>
      </c>
      <c r="BL123" s="16" t="s">
        <v>131</v>
      </c>
      <c r="BM123" s="198" t="s">
        <v>474</v>
      </c>
    </row>
    <row r="124" spans="1:65" s="2" customFormat="1" ht="57.6">
      <c r="A124" s="33"/>
      <c r="B124" s="34"/>
      <c r="C124" s="35"/>
      <c r="D124" s="200" t="s">
        <v>133</v>
      </c>
      <c r="E124" s="35"/>
      <c r="F124" s="201" t="s">
        <v>475</v>
      </c>
      <c r="G124" s="35"/>
      <c r="H124" s="35"/>
      <c r="I124" s="202"/>
      <c r="J124" s="35"/>
      <c r="K124" s="35"/>
      <c r="L124" s="38"/>
      <c r="M124" s="203"/>
      <c r="N124" s="204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133</v>
      </c>
      <c r="AU124" s="16" t="s">
        <v>82</v>
      </c>
    </row>
    <row r="125" spans="1:65" s="2" customFormat="1" ht="21.75" customHeight="1">
      <c r="A125" s="33"/>
      <c r="B125" s="34"/>
      <c r="C125" s="186" t="s">
        <v>140</v>
      </c>
      <c r="D125" s="186" t="s">
        <v>127</v>
      </c>
      <c r="E125" s="187" t="s">
        <v>476</v>
      </c>
      <c r="F125" s="188" t="s">
        <v>477</v>
      </c>
      <c r="G125" s="189" t="s">
        <v>478</v>
      </c>
      <c r="H125" s="235"/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39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131</v>
      </c>
      <c r="AT125" s="198" t="s">
        <v>127</v>
      </c>
      <c r="AU125" s="198" t="s">
        <v>82</v>
      </c>
      <c r="AY125" s="16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82</v>
      </c>
      <c r="BK125" s="199">
        <f>ROUND(I125*H125,2)</f>
        <v>0</v>
      </c>
      <c r="BL125" s="16" t="s">
        <v>131</v>
      </c>
      <c r="BM125" s="198" t="s">
        <v>479</v>
      </c>
    </row>
    <row r="126" spans="1:65" s="2" customFormat="1" ht="48">
      <c r="A126" s="33"/>
      <c r="B126" s="34"/>
      <c r="C126" s="35"/>
      <c r="D126" s="200" t="s">
        <v>133</v>
      </c>
      <c r="E126" s="35"/>
      <c r="F126" s="201" t="s">
        <v>480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82</v>
      </c>
    </row>
    <row r="127" spans="1:65" s="2" customFormat="1" ht="19.2">
      <c r="A127" s="33"/>
      <c r="B127" s="34"/>
      <c r="C127" s="35"/>
      <c r="D127" s="200" t="s">
        <v>168</v>
      </c>
      <c r="E127" s="35"/>
      <c r="F127" s="216" t="s">
        <v>481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168</v>
      </c>
      <c r="AU127" s="16" t="s">
        <v>82</v>
      </c>
    </row>
    <row r="128" spans="1:65" s="2" customFormat="1" ht="21.75" customHeight="1">
      <c r="A128" s="33"/>
      <c r="B128" s="34"/>
      <c r="C128" s="186" t="s">
        <v>131</v>
      </c>
      <c r="D128" s="186" t="s">
        <v>127</v>
      </c>
      <c r="E128" s="187" t="s">
        <v>482</v>
      </c>
      <c r="F128" s="188" t="s">
        <v>483</v>
      </c>
      <c r="G128" s="189" t="s">
        <v>478</v>
      </c>
      <c r="H128" s="235"/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39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131</v>
      </c>
      <c r="AT128" s="198" t="s">
        <v>127</v>
      </c>
      <c r="AU128" s="198" t="s">
        <v>82</v>
      </c>
      <c r="AY128" s="16" t="s">
        <v>124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82</v>
      </c>
      <c r="BK128" s="199">
        <f>ROUND(I128*H128,2)</f>
        <v>0</v>
      </c>
      <c r="BL128" s="16" t="s">
        <v>131</v>
      </c>
      <c r="BM128" s="198" t="s">
        <v>484</v>
      </c>
    </row>
    <row r="129" spans="1:65" s="2" customFormat="1">
      <c r="A129" s="33"/>
      <c r="B129" s="34"/>
      <c r="C129" s="35"/>
      <c r="D129" s="200" t="s">
        <v>133</v>
      </c>
      <c r="E129" s="35"/>
      <c r="F129" s="201" t="s">
        <v>483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82</v>
      </c>
    </row>
    <row r="130" spans="1:65" s="2" customFormat="1" ht="19.2">
      <c r="A130" s="33"/>
      <c r="B130" s="34"/>
      <c r="C130" s="35"/>
      <c r="D130" s="200" t="s">
        <v>168</v>
      </c>
      <c r="E130" s="35"/>
      <c r="F130" s="216" t="s">
        <v>481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168</v>
      </c>
      <c r="AU130" s="16" t="s">
        <v>82</v>
      </c>
    </row>
    <row r="131" spans="1:65" s="2" customFormat="1" ht="66.75" customHeight="1">
      <c r="A131" s="33"/>
      <c r="B131" s="34"/>
      <c r="C131" s="186" t="s">
        <v>125</v>
      </c>
      <c r="D131" s="186" t="s">
        <v>127</v>
      </c>
      <c r="E131" s="187" t="s">
        <v>485</v>
      </c>
      <c r="F131" s="188" t="s">
        <v>486</v>
      </c>
      <c r="G131" s="189" t="s">
        <v>478</v>
      </c>
      <c r="H131" s="235"/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39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131</v>
      </c>
      <c r="AT131" s="198" t="s">
        <v>127</v>
      </c>
      <c r="AU131" s="198" t="s">
        <v>82</v>
      </c>
      <c r="AY131" s="16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82</v>
      </c>
      <c r="BK131" s="199">
        <f>ROUND(I131*H131,2)</f>
        <v>0</v>
      </c>
      <c r="BL131" s="16" t="s">
        <v>131</v>
      </c>
      <c r="BM131" s="198" t="s">
        <v>487</v>
      </c>
    </row>
    <row r="132" spans="1:65" s="2" customFormat="1" ht="48">
      <c r="A132" s="33"/>
      <c r="B132" s="34"/>
      <c r="C132" s="35"/>
      <c r="D132" s="200" t="s">
        <v>133</v>
      </c>
      <c r="E132" s="35"/>
      <c r="F132" s="201" t="s">
        <v>486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82</v>
      </c>
    </row>
    <row r="133" spans="1:65" s="2" customFormat="1" ht="19.2">
      <c r="A133" s="33"/>
      <c r="B133" s="34"/>
      <c r="C133" s="35"/>
      <c r="D133" s="200" t="s">
        <v>168</v>
      </c>
      <c r="E133" s="35"/>
      <c r="F133" s="216" t="s">
        <v>488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168</v>
      </c>
      <c r="AU133" s="16" t="s">
        <v>82</v>
      </c>
    </row>
    <row r="134" spans="1:65" s="2" customFormat="1" ht="44.25" customHeight="1">
      <c r="A134" s="33"/>
      <c r="B134" s="34"/>
      <c r="C134" s="186" t="s">
        <v>156</v>
      </c>
      <c r="D134" s="186" t="s">
        <v>127</v>
      </c>
      <c r="E134" s="187" t="s">
        <v>489</v>
      </c>
      <c r="F134" s="188" t="s">
        <v>490</v>
      </c>
      <c r="G134" s="189" t="s">
        <v>478</v>
      </c>
      <c r="H134" s="235"/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39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131</v>
      </c>
      <c r="AT134" s="198" t="s">
        <v>127</v>
      </c>
      <c r="AU134" s="198" t="s">
        <v>82</v>
      </c>
      <c r="AY134" s="16" t="s">
        <v>124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82</v>
      </c>
      <c r="BK134" s="199">
        <f>ROUND(I134*H134,2)</f>
        <v>0</v>
      </c>
      <c r="BL134" s="16" t="s">
        <v>131</v>
      </c>
      <c r="BM134" s="198" t="s">
        <v>491</v>
      </c>
    </row>
    <row r="135" spans="1:65" s="2" customFormat="1" ht="28.8">
      <c r="A135" s="33"/>
      <c r="B135" s="34"/>
      <c r="C135" s="35"/>
      <c r="D135" s="200" t="s">
        <v>133</v>
      </c>
      <c r="E135" s="35"/>
      <c r="F135" s="201" t="s">
        <v>490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82</v>
      </c>
    </row>
    <row r="136" spans="1:65" s="2" customFormat="1" ht="19.2">
      <c r="A136" s="33"/>
      <c r="B136" s="34"/>
      <c r="C136" s="35"/>
      <c r="D136" s="200" t="s">
        <v>168</v>
      </c>
      <c r="E136" s="35"/>
      <c r="F136" s="216" t="s">
        <v>481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168</v>
      </c>
      <c r="AU136" s="16" t="s">
        <v>82</v>
      </c>
    </row>
    <row r="137" spans="1:65" s="2" customFormat="1" ht="21.75" customHeight="1">
      <c r="A137" s="33"/>
      <c r="B137" s="34"/>
      <c r="C137" s="186" t="s">
        <v>163</v>
      </c>
      <c r="D137" s="186" t="s">
        <v>127</v>
      </c>
      <c r="E137" s="187" t="s">
        <v>492</v>
      </c>
      <c r="F137" s="188" t="s">
        <v>493</v>
      </c>
      <c r="G137" s="189" t="s">
        <v>148</v>
      </c>
      <c r="H137" s="190">
        <v>1200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39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131</v>
      </c>
      <c r="AT137" s="198" t="s">
        <v>127</v>
      </c>
      <c r="AU137" s="198" t="s">
        <v>82</v>
      </c>
      <c r="AY137" s="16" t="s">
        <v>124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82</v>
      </c>
      <c r="BK137" s="199">
        <f>ROUND(I137*H137,2)</f>
        <v>0</v>
      </c>
      <c r="BL137" s="16" t="s">
        <v>131</v>
      </c>
      <c r="BM137" s="198" t="s">
        <v>494</v>
      </c>
    </row>
    <row r="138" spans="1:65" s="2" customFormat="1" ht="57.6">
      <c r="A138" s="33"/>
      <c r="B138" s="34"/>
      <c r="C138" s="35"/>
      <c r="D138" s="200" t="s">
        <v>133</v>
      </c>
      <c r="E138" s="35"/>
      <c r="F138" s="201" t="s">
        <v>495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82</v>
      </c>
    </row>
    <row r="139" spans="1:65" s="13" customFormat="1">
      <c r="B139" s="205"/>
      <c r="C139" s="206"/>
      <c r="D139" s="200" t="s">
        <v>161</v>
      </c>
      <c r="E139" s="207" t="s">
        <v>1</v>
      </c>
      <c r="F139" s="208" t="s">
        <v>496</v>
      </c>
      <c r="G139" s="206"/>
      <c r="H139" s="209">
        <v>1200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161</v>
      </c>
      <c r="AU139" s="215" t="s">
        <v>82</v>
      </c>
      <c r="AV139" s="13" t="s">
        <v>84</v>
      </c>
      <c r="AW139" s="13" t="s">
        <v>31</v>
      </c>
      <c r="AX139" s="13" t="s">
        <v>74</v>
      </c>
      <c r="AY139" s="215" t="s">
        <v>124</v>
      </c>
    </row>
    <row r="140" spans="1:65" s="14" customFormat="1">
      <c r="B140" s="236"/>
      <c r="C140" s="237"/>
      <c r="D140" s="200" t="s">
        <v>161</v>
      </c>
      <c r="E140" s="238" t="s">
        <v>1</v>
      </c>
      <c r="F140" s="239" t="s">
        <v>497</v>
      </c>
      <c r="G140" s="237"/>
      <c r="H140" s="240">
        <v>1200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161</v>
      </c>
      <c r="AU140" s="246" t="s">
        <v>82</v>
      </c>
      <c r="AV140" s="14" t="s">
        <v>131</v>
      </c>
      <c r="AW140" s="14" t="s">
        <v>31</v>
      </c>
      <c r="AX140" s="14" t="s">
        <v>82</v>
      </c>
      <c r="AY140" s="246" t="s">
        <v>124</v>
      </c>
    </row>
    <row r="141" spans="1:65" s="2" customFormat="1" ht="33" customHeight="1">
      <c r="A141" s="33"/>
      <c r="B141" s="34"/>
      <c r="C141" s="186" t="s">
        <v>170</v>
      </c>
      <c r="D141" s="186" t="s">
        <v>127</v>
      </c>
      <c r="E141" s="187" t="s">
        <v>498</v>
      </c>
      <c r="F141" s="188" t="s">
        <v>499</v>
      </c>
      <c r="G141" s="189" t="s">
        <v>500</v>
      </c>
      <c r="H141" s="190">
        <v>410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39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131</v>
      </c>
      <c r="AT141" s="198" t="s">
        <v>127</v>
      </c>
      <c r="AU141" s="198" t="s">
        <v>82</v>
      </c>
      <c r="AY141" s="16" t="s">
        <v>124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82</v>
      </c>
      <c r="BK141" s="199">
        <f>ROUND(I141*H141,2)</f>
        <v>0</v>
      </c>
      <c r="BL141" s="16" t="s">
        <v>131</v>
      </c>
      <c r="BM141" s="198" t="s">
        <v>501</v>
      </c>
    </row>
    <row r="142" spans="1:65" s="2" customFormat="1" ht="19.2">
      <c r="A142" s="33"/>
      <c r="B142" s="34"/>
      <c r="C142" s="35"/>
      <c r="D142" s="200" t="s">
        <v>133</v>
      </c>
      <c r="E142" s="35"/>
      <c r="F142" s="201" t="s">
        <v>499</v>
      </c>
      <c r="G142" s="35"/>
      <c r="H142" s="35"/>
      <c r="I142" s="202"/>
      <c r="J142" s="35"/>
      <c r="K142" s="35"/>
      <c r="L142" s="38"/>
      <c r="M142" s="228"/>
      <c r="N142" s="229"/>
      <c r="O142" s="230"/>
      <c r="P142" s="230"/>
      <c r="Q142" s="230"/>
      <c r="R142" s="230"/>
      <c r="S142" s="230"/>
      <c r="T142" s="23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133</v>
      </c>
      <c r="AU142" s="16" t="s">
        <v>82</v>
      </c>
    </row>
    <row r="143" spans="1:65" s="2" customFormat="1" ht="6.9" customHeight="1">
      <c r="A143" s="3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CgGUnaMMnG8+Qf+ZHe2i7nU0kaCtIUQH4FewcB3DX9ZsfHTID+Zn2hQrNTFGgqX3knG/z7g9MD5HYWM48PYTSQ==" saltValue="vseLHpdUokgk7+ik12ShQzhcsmcfasuksLz5dBA2ZLtFymAp64LDVfq3lJICKCm4jYmO843n1OaN9i31aH5pXg==" spinCount="100000" sheet="1" objects="1" scenarios="1" formatColumns="0" formatRows="0" autoFilter="0"/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SO01 - Čištění kolejového...</vt:lpstr>
      <vt:lpstr>SO02 - Čištění kolejového...</vt:lpstr>
      <vt:lpstr>SO03 - Čištění kolejového...</vt:lpstr>
      <vt:lpstr>SO04 - Souvislá výměna ko...</vt:lpstr>
      <vt:lpstr>VRN - VRN</vt:lpstr>
      <vt:lpstr>'Rekapitulace stavby'!Názvy_tisku</vt:lpstr>
      <vt:lpstr>'SO01 - Čištění kolejového...'!Názvy_tisku</vt:lpstr>
      <vt:lpstr>'SO02 - Čištění kolejového...'!Názvy_tisku</vt:lpstr>
      <vt:lpstr>'SO03 - Čištění kolejového...'!Názvy_tisku</vt:lpstr>
      <vt:lpstr>'SO04 - Souvislá výměna ko...'!Názvy_tisku</vt:lpstr>
      <vt:lpstr>'VRN - VRN'!Názvy_tisku</vt:lpstr>
      <vt:lpstr>'Rekapitulace stavby'!Oblast_tisku</vt:lpstr>
      <vt:lpstr>'SO01 - Čištění kolejového...'!Oblast_tisku</vt:lpstr>
      <vt:lpstr>'SO02 - Čištění kolejového...'!Oblast_tisku</vt:lpstr>
      <vt:lpstr>'SO03 - Čištění kolejového...'!Oblast_tisku</vt:lpstr>
      <vt:lpstr>'SO04 - Souvislá výměna ko...'!Oblast_tisku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2021-02-22T20:23:28Z</dcterms:created>
  <dcterms:modified xsi:type="dcterms:W3CDTF">2021-03-16T09:18:54Z</dcterms:modified>
</cp:coreProperties>
</file>